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660" windowHeight="12825" tabRatio="726" activeTab="0"/>
  </bookViews>
  <sheets>
    <sheet name="Strateegia vorm KOV" sheetId="1" r:id="rId1"/>
    <sheet name="Strateegia vorm valdkonniti" sheetId="2" state="hidden" r:id="rId2"/>
    <sheet name="Strateegia vorm arvestusüksu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kersti.sannik</author>
  </authors>
  <commentLis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<sst xmlns="http://schemas.openxmlformats.org/spreadsheetml/2006/main" count="259" uniqueCount="116">
  <si>
    <t>Põhitegevuse tulud kokku</t>
  </si>
  <si>
    <t>Põhitegevuse kulud kokku</t>
  </si>
  <si>
    <t>Investeerimistegevus kokku</t>
  </si>
  <si>
    <t>Eelarve tulem</t>
  </si>
  <si>
    <t>Finantseerimistegevus</t>
  </si>
  <si>
    <t>KÕIK KOKKU</t>
  </si>
  <si>
    <t>Likviidsete varade suunamata jääk aasta lõpuks</t>
  </si>
  <si>
    <t>Põhitegevustulem</t>
  </si>
  <si>
    <t xml:space="preserve">          sh personalikulud</t>
  </si>
  <si>
    <t xml:space="preserve">          sh majandamiskulud</t>
  </si>
  <si>
    <t xml:space="preserve">          sh muud kulud</t>
  </si>
  <si>
    <t>Võlakohustused kokku aasta lõpu seisuga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</si>
  <si>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</si>
  <si>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</si>
  <si>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</si>
  <si>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</si>
  <si>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</si>
  <si>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</si>
  <si>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</si>
  <si>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</si>
  <si>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</si>
  <si>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</si>
  <si>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</si>
  <si>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</si>
  <si>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</si>
  <si>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</si>
  <si>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</si>
  <si>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</si>
  <si>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</si>
  <si>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</si>
  <si>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</si>
  <si>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</si>
  <si>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</si>
  <si>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</si>
  <si>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</si>
  <si>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>Sotsiaalne kaitse</t>
  </si>
  <si>
    <t>Haridus</t>
  </si>
  <si>
    <t>Vabaaeg, kultuur ja religioon</t>
  </si>
  <si>
    <t>Tervishoid</t>
  </si>
  <si>
    <t>Elamu- ja kommunaalmajandus</t>
  </si>
  <si>
    <t>Keskkonnakaitse</t>
  </si>
  <si>
    <t>Majandus</t>
  </si>
  <si>
    <t>Avalik kord ja julgeolek</t>
  </si>
  <si>
    <t>Riigikaitse</t>
  </si>
  <si>
    <t>Üldised valitsussektori teenused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</si>
  <si>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</si>
  <si>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</si>
  <si>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</si>
  <si>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</si>
  <si>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</si>
  <si>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 xml:space="preserve">     sh saadud toetuste arvelt</t>
  </si>
  <si>
    <t xml:space="preserve">     sh muude vahendite arvelt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</si>
  <si>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</si>
  <si>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</si>
  <si>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</si>
  <si>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</si>
  <si>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</si>
  <si>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</si>
  <si>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</si>
  <si>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</si>
  <si>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</si>
  <si>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</si>
  <si>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</si>
  <si>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</si>
  <si>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</si>
  <si>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</si>
  <si>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</si>
  <si>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</si>
  <si>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</si>
  <si>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</si>
  <si>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</si>
  <si>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</si>
  <si>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Selgitused</t>
  </si>
  <si>
    <t>peab olema 0</t>
  </si>
  <si>
    <t>k.a. laenuvahendid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</si>
  <si>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</si>
  <si>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</si>
  <si>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</si>
  <si>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sh muude vahendite arvelt (omaosalus)</t>
  </si>
  <si>
    <t>Põhitegevuse ja investeerimistegevuse kulud valdkonniti (COFOG)* (kõik "+" märgiga)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</si>
  <si>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</si>
  <si>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</si>
  <si>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</si>
  <si>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</si>
  <si>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</si>
  <si>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sh hariduse invest komponent juhul, kui tehakse investeeringut, aga mitte jooksvat remonti</t>
  </si>
  <si>
    <t>summad peavad võrduma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</si>
  <si>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</si>
  <si>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</si>
  <si>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</si>
  <si>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 xml:space="preserve">2019 eelarve  </t>
  </si>
  <si>
    <t xml:space="preserve">         sh  tasandusfond </t>
  </si>
  <si>
    <t xml:space="preserve">         sh  toetusfond</t>
  </si>
  <si>
    <t>Investeeringuobjektid* (alati "+" märgiga)</t>
  </si>
  <si>
    <t xml:space="preserve">2020 eelarve  </t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</si>
  <si>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</si>
  <si>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</si>
  <si>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</si>
  <si>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</si>
  <si>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</si>
  <si>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>Omavalitsuse nimi ning määruse nr ja kuupäev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</si>
  <si>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</si>
  <si>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 xml:space="preserve">2022 eelarve 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</si>
  <si>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</si>
  <si>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</si>
  <si>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</si>
  <si>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</si>
  <si>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</si>
  <si>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</si>
  <si>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</si>
  <si>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</si>
  <si>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</si>
  <si>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</si>
  <si>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2019 täitmine</t>
  </si>
  <si>
    <t>2020 eeldatav täitmine</t>
  </si>
  <si>
    <t xml:space="preserve">2024 eelarve 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</si>
</sst>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General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1"/>
      <family val="0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66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0" fontId="0" fillId="0" borderId="14" xfId="0" applyNumberFormat="1" applyFont="1" applyFill="1" applyBorder="1" applyAlignment="1">
      <alignment wrapText="1"/>
    </xf>
    <xf numFmtId="3" fontId="1" fillId="34" borderId="15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3" fontId="1" fillId="34" borderId="15" xfId="0" applyNumberFormat="1" applyFont="1" applyFill="1" applyBorder="1" applyAlignment="1">
      <alignment wrapText="1"/>
    </xf>
    <xf numFmtId="3" fontId="1" fillId="34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 wrapText="1"/>
    </xf>
    <xf numFmtId="189" fontId="0" fillId="34" borderId="15" xfId="0" applyNumberFormat="1" applyFont="1" applyFill="1" applyBorder="1" applyAlignment="1">
      <alignment wrapText="1"/>
    </xf>
    <xf numFmtId="189" fontId="0" fillId="34" borderId="16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3" fontId="0" fillId="34" borderId="16" xfId="0" applyNumberFormat="1" applyFont="1" applyFill="1" applyBorder="1" applyAlignment="1">
      <alignment wrapText="1"/>
    </xf>
    <xf numFmtId="189" fontId="0" fillId="34" borderId="15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4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horizontal="right" wrapText="1"/>
    </xf>
    <xf numFmtId="3" fontId="1" fillId="34" borderId="20" xfId="0" applyNumberFormat="1" applyFont="1" applyFill="1" applyBorder="1" applyAlignment="1">
      <alignment horizontal="right" wrapText="1"/>
    </xf>
    <xf numFmtId="3" fontId="1" fillId="34" borderId="16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6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horizontal="center" wrapText="1"/>
    </xf>
    <xf numFmtId="0" fontId="0" fillId="0" borderId="11" xfId="67" applyFont="1" applyFill="1" applyBorder="1">
      <alignment/>
      <protection/>
    </xf>
    <xf numFmtId="3" fontId="0" fillId="0" borderId="16" xfId="0" applyNumberFormat="1" applyFont="1" applyFill="1" applyBorder="1" applyAlignment="1">
      <alignment wrapText="1"/>
    </xf>
    <xf numFmtId="0" fontId="1" fillId="0" borderId="11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0" fontId="2" fillId="0" borderId="22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33" borderId="2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3" fontId="0" fillId="35" borderId="14" xfId="0" applyNumberFormat="1" applyFont="1" applyFill="1" applyBorder="1" applyAlignment="1">
      <alignment wrapText="1"/>
    </xf>
    <xf numFmtId="3" fontId="0" fillId="35" borderId="14" xfId="0" applyNumberFormat="1" applyFont="1" applyFill="1" applyBorder="1" applyAlignment="1">
      <alignment wrapText="1"/>
    </xf>
    <xf numFmtId="3" fontId="0" fillId="35" borderId="23" xfId="0" applyNumberFormat="1" applyFont="1" applyFill="1" applyBorder="1" applyAlignment="1">
      <alignment wrapText="1"/>
    </xf>
    <xf numFmtId="3" fontId="0" fillId="35" borderId="24" xfId="0" applyNumberFormat="1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1" fillId="37" borderId="14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7" borderId="14" xfId="0" applyNumberFormat="1" applyFont="1" applyFill="1" applyBorder="1" applyAlignment="1">
      <alignment wrapText="1"/>
    </xf>
    <xf numFmtId="189" fontId="2" fillId="34" borderId="14" xfId="0" applyNumberFormat="1" applyFont="1" applyFill="1" applyBorder="1" applyAlignment="1">
      <alignment wrapText="1"/>
    </xf>
    <xf numFmtId="189" fontId="2" fillId="34" borderId="15" xfId="0" applyNumberFormat="1" applyFont="1" applyFill="1" applyBorder="1" applyAlignment="1">
      <alignment wrapText="1"/>
    </xf>
    <xf numFmtId="189" fontId="2" fillId="34" borderId="16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7" fillId="38" borderId="26" xfId="0" applyFont="1" applyFill="1" applyBorder="1" applyAlignment="1">
      <alignment horizontal="left" vertical="center"/>
    </xf>
    <xf numFmtId="3" fontId="0" fillId="38" borderId="14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3" fontId="1" fillId="38" borderId="15" xfId="0" applyNumberFormat="1" applyFont="1" applyFill="1" applyBorder="1" applyAlignment="1">
      <alignment wrapText="1"/>
    </xf>
    <xf numFmtId="3" fontId="1" fillId="38" borderId="16" xfId="0" applyNumberFormat="1" applyFont="1" applyFill="1" applyBorder="1" applyAlignment="1">
      <alignment wrapText="1"/>
    </xf>
    <xf numFmtId="0" fontId="0" fillId="39" borderId="0" xfId="0" applyFont="1" applyFill="1" applyAlignment="1">
      <alignment/>
    </xf>
    <xf numFmtId="0" fontId="1" fillId="33" borderId="27" xfId="0" applyNumberFormat="1" applyFont="1" applyFill="1" applyBorder="1" applyAlignment="1">
      <alignment horizontal="center" wrapText="1"/>
    </xf>
    <xf numFmtId="3" fontId="1" fillId="40" borderId="28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29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7" fillId="38" borderId="26" xfId="0" applyFont="1" applyFill="1" applyBorder="1" applyAlignment="1">
      <alignment horizontal="left"/>
    </xf>
    <xf numFmtId="3" fontId="0" fillId="38" borderId="15" xfId="0" applyNumberFormat="1" applyFont="1" applyFill="1" applyBorder="1" applyAlignment="1">
      <alignment/>
    </xf>
    <xf numFmtId="3" fontId="0" fillId="38" borderId="16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3" fontId="0" fillId="36" borderId="15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41" borderId="15" xfId="0" applyNumberFormat="1" applyFont="1" applyFill="1" applyBorder="1" applyAlignment="1">
      <alignment/>
    </xf>
    <xf numFmtId="3" fontId="3" fillId="0" borderId="15" xfId="66" applyNumberFormat="1" applyFont="1" applyFill="1" applyBorder="1" applyAlignment="1">
      <alignment/>
      <protection/>
    </xf>
    <xf numFmtId="0" fontId="2" fillId="0" borderId="11" xfId="0" applyFont="1" applyFill="1" applyBorder="1" applyAlignment="1">
      <alignment/>
    </xf>
    <xf numFmtId="3" fontId="1" fillId="42" borderId="15" xfId="0" applyNumberFormat="1" applyFont="1" applyFill="1" applyBorder="1" applyAlignment="1">
      <alignment/>
    </xf>
    <xf numFmtId="3" fontId="1" fillId="43" borderId="15" xfId="0" applyNumberFormat="1" applyFont="1" applyFill="1" applyBorder="1" applyAlignment="1">
      <alignment/>
    </xf>
    <xf numFmtId="3" fontId="1" fillId="44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3" fontId="0" fillId="35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5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45" borderId="15" xfId="0" applyNumberFormat="1" applyFont="1" applyFill="1" applyBorder="1" applyAlignment="1">
      <alignment/>
    </xf>
    <xf numFmtId="3" fontId="0" fillId="46" borderId="15" xfId="0" applyNumberFormat="1" applyFont="1" applyFill="1" applyBorder="1" applyAlignment="1">
      <alignment/>
    </xf>
    <xf numFmtId="3" fontId="0" fillId="45" borderId="15" xfId="0" applyNumberFormat="1" applyFont="1" applyFill="1" applyBorder="1" applyAlignment="1">
      <alignment/>
    </xf>
    <xf numFmtId="3" fontId="0" fillId="47" borderId="15" xfId="0" applyNumberFormat="1" applyFont="1" applyFill="1" applyBorder="1" applyAlignment="1">
      <alignment/>
    </xf>
    <xf numFmtId="3" fontId="0" fillId="41" borderId="33" xfId="0" applyNumberFormat="1" applyFont="1" applyFill="1" applyBorder="1" applyAlignment="1">
      <alignment horizontal="right"/>
    </xf>
    <xf numFmtId="3" fontId="0" fillId="41" borderId="16" xfId="0" applyNumberFormat="1" applyFont="1" applyFill="1" applyBorder="1" applyAlignment="1">
      <alignment/>
    </xf>
    <xf numFmtId="9" fontId="0" fillId="0" borderId="0" xfId="70" applyFont="1" applyAlignment="1">
      <alignment/>
    </xf>
    <xf numFmtId="0" fontId="0" fillId="39" borderId="0" xfId="0" applyFont="1" applyFill="1" applyAlignment="1">
      <alignment wrapText="1"/>
    </xf>
    <xf numFmtId="3" fontId="0" fillId="36" borderId="16" xfId="0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/>
    </xf>
    <xf numFmtId="3" fontId="0" fillId="48" borderId="16" xfId="0" applyNumberFormat="1" applyFont="1" applyFill="1" applyBorder="1" applyAlignment="1">
      <alignment/>
    </xf>
    <xf numFmtId="3" fontId="0" fillId="41" borderId="14" xfId="0" applyNumberFormat="1" applyFont="1" applyFill="1" applyBorder="1" applyAlignment="1">
      <alignment wrapText="1"/>
    </xf>
    <xf numFmtId="3" fontId="0" fillId="49" borderId="14" xfId="0" applyNumberFormat="1" applyFont="1" applyFill="1" applyBorder="1" applyAlignment="1">
      <alignment wrapText="1"/>
    </xf>
    <xf numFmtId="3" fontId="0" fillId="49" borderId="16" xfId="0" applyNumberFormat="1" applyFont="1" applyFill="1" applyBorder="1" applyAlignment="1">
      <alignment wrapText="1"/>
    </xf>
    <xf numFmtId="0" fontId="1" fillId="33" borderId="34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3" fontId="0" fillId="41" borderId="17" xfId="0" applyNumberFormat="1" applyFont="1" applyFill="1" applyBorder="1" applyAlignment="1">
      <alignment/>
    </xf>
    <xf numFmtId="3" fontId="0" fillId="41" borderId="18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allaad 3" xfId="59"/>
    <cellStyle name="Normaallaad 4" xfId="60"/>
    <cellStyle name="Normaallaad_kuu2004kontrolligauusJAANUAR" xfId="61"/>
    <cellStyle name="Normal 2" xfId="62"/>
    <cellStyle name="Normal 3" xfId="63"/>
    <cellStyle name="Normal 3 2" xfId="64"/>
    <cellStyle name="Normal 4" xfId="65"/>
    <cellStyle name="Normal_Sheet1" xfId="66"/>
    <cellStyle name="Normal_Sheet1 2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7" sqref="I17"/>
    </sheetView>
  </sheetViews>
  <sheetFormatPr defaultColWidth="9.140625" defaultRowHeight="12.75"/>
  <cols>
    <col min="1" max="1" width="47.28125" style="83" customWidth="1"/>
    <col min="2" max="2" width="11.7109375" style="83" customWidth="1"/>
    <col min="3" max="3" width="11.57421875" style="83" customWidth="1"/>
    <col min="4" max="4" width="12.00390625" style="83" customWidth="1"/>
    <col min="5" max="5" width="11.7109375" style="83" bestFit="1" customWidth="1"/>
    <col min="6" max="6" width="12.00390625" style="83" customWidth="1"/>
    <col min="7" max="7" width="12.421875" style="83" customWidth="1"/>
    <col min="8" max="9" width="9.140625" style="83" customWidth="1"/>
    <col min="10" max="10" width="51.00390625" style="83" customWidth="1"/>
    <col min="11" max="16384" width="9.140625" style="83" customWidth="1"/>
  </cols>
  <sheetData>
    <row r="1" spans="1:7" ht="54.75" customHeight="1" thickBot="1">
      <c r="A1" s="43" t="s">
        <v>100</v>
      </c>
      <c r="B1" s="78" t="s">
        <v>113</v>
      </c>
      <c r="C1" s="78" t="s">
        <v>114</v>
      </c>
      <c r="D1" s="78" t="s">
        <v>98</v>
      </c>
      <c r="E1" s="78" t="s">
        <v>102</v>
      </c>
      <c r="F1" s="78" t="s">
        <v>103</v>
      </c>
      <c r="G1" s="131" t="s">
        <v>115</v>
      </c>
    </row>
    <row r="2" spans="1:7" ht="15" customHeight="1">
      <c r="A2" s="84" t="s">
        <v>0</v>
      </c>
      <c r="B2" s="36">
        <v>169456006.98</v>
      </c>
      <c r="C2" s="36">
        <v>171487385</v>
      </c>
      <c r="D2" s="36">
        <f>D3+D7+D8+D12</f>
        <v>173311000</v>
      </c>
      <c r="E2" s="36">
        <f>E3+E7+E8+E12</f>
        <v>180336000</v>
      </c>
      <c r="F2" s="36">
        <f>F3+F7+F8+F12</f>
        <v>188159000</v>
      </c>
      <c r="G2" s="37">
        <f>G3+G7+G8+G12</f>
        <v>197767000</v>
      </c>
    </row>
    <row r="3" spans="1:7" ht="12.75">
      <c r="A3" s="85" t="s">
        <v>13</v>
      </c>
      <c r="B3" s="21">
        <v>91099244.45</v>
      </c>
      <c r="C3" s="21">
        <v>93160500</v>
      </c>
      <c r="D3" s="21">
        <f>SUM(D4:D6)</f>
        <v>94321000</v>
      </c>
      <c r="E3" s="21">
        <f>SUM(E4:E6)</f>
        <v>99442000</v>
      </c>
      <c r="F3" s="21">
        <f>SUM(F4:F6)</f>
        <v>104849000</v>
      </c>
      <c r="G3" s="27">
        <f>SUM(G4:G6)</f>
        <v>109540000</v>
      </c>
    </row>
    <row r="4" spans="1:7" ht="12.75">
      <c r="A4" s="85" t="s">
        <v>26</v>
      </c>
      <c r="B4" s="53">
        <v>87925329.47</v>
      </c>
      <c r="C4" s="53">
        <v>90000000</v>
      </c>
      <c r="D4" s="86">
        <v>91080000</v>
      </c>
      <c r="E4" s="86">
        <v>96180000</v>
      </c>
      <c r="F4" s="86">
        <v>101567000</v>
      </c>
      <c r="G4" s="87">
        <v>106239000</v>
      </c>
    </row>
    <row r="5" spans="1:7" ht="12.75">
      <c r="A5" s="85" t="s">
        <v>27</v>
      </c>
      <c r="B5" s="53">
        <v>1545192.82</v>
      </c>
      <c r="C5" s="53">
        <v>1941000</v>
      </c>
      <c r="D5" s="86">
        <v>1941000</v>
      </c>
      <c r="E5" s="86">
        <v>1941000</v>
      </c>
      <c r="F5" s="86">
        <v>1941000</v>
      </c>
      <c r="G5" s="87">
        <v>1941000</v>
      </c>
    </row>
    <row r="6" spans="1:7" ht="12.75">
      <c r="A6" s="85" t="s">
        <v>28</v>
      </c>
      <c r="B6" s="53">
        <v>1628722.160000004</v>
      </c>
      <c r="C6" s="53">
        <v>1219500</v>
      </c>
      <c r="D6" s="86">
        <v>1300000</v>
      </c>
      <c r="E6" s="86">
        <v>1321000</v>
      </c>
      <c r="F6" s="86">
        <v>1341000</v>
      </c>
      <c r="G6" s="87">
        <v>1360000</v>
      </c>
    </row>
    <row r="7" spans="1:7" ht="12.75">
      <c r="A7" s="85" t="s">
        <v>14</v>
      </c>
      <c r="B7" s="54">
        <v>19041493.35</v>
      </c>
      <c r="C7" s="54">
        <v>16525838</v>
      </c>
      <c r="D7" s="86">
        <v>19308000</v>
      </c>
      <c r="E7" s="86">
        <v>19668000</v>
      </c>
      <c r="F7" s="86">
        <v>20019000</v>
      </c>
      <c r="G7" s="87">
        <v>20344000</v>
      </c>
    </row>
    <row r="8" spans="1:7" ht="12.75">
      <c r="A8" s="85" t="s">
        <v>67</v>
      </c>
      <c r="B8" s="35">
        <v>58471260.89</v>
      </c>
      <c r="C8" s="21">
        <v>61059105</v>
      </c>
      <c r="D8" s="21">
        <f>SUM(D9:D11)</f>
        <v>58782000</v>
      </c>
      <c r="E8" s="21">
        <f>SUM(E9:E11)</f>
        <v>60326000</v>
      </c>
      <c r="F8" s="21">
        <f>SUM(F9:F11)</f>
        <v>62391000</v>
      </c>
      <c r="G8" s="27">
        <f>SUM(G9:G11)</f>
        <v>66983000</v>
      </c>
    </row>
    <row r="9" spans="1:7" ht="12.75">
      <c r="A9" s="85" t="s">
        <v>91</v>
      </c>
      <c r="B9" s="54">
        <v>8111940</v>
      </c>
      <c r="C9" s="54">
        <v>6295511</v>
      </c>
      <c r="D9" s="86">
        <v>6296000</v>
      </c>
      <c r="E9" s="86">
        <v>5000000</v>
      </c>
      <c r="F9" s="86">
        <v>4000000</v>
      </c>
      <c r="G9" s="87">
        <v>3500000</v>
      </c>
    </row>
    <row r="10" spans="1:7" ht="12.75">
      <c r="A10" s="85" t="s">
        <v>92</v>
      </c>
      <c r="B10" s="54">
        <v>36318909</v>
      </c>
      <c r="C10" s="54">
        <v>40680831</v>
      </c>
      <c r="D10" s="86">
        <v>38107000</v>
      </c>
      <c r="E10" s="86">
        <v>39990000</v>
      </c>
      <c r="F10" s="86">
        <v>42247000</v>
      </c>
      <c r="G10" s="87">
        <v>44654000</v>
      </c>
    </row>
    <row r="11" spans="1:7" ht="12.75">
      <c r="A11" s="85" t="s">
        <v>68</v>
      </c>
      <c r="B11" s="54">
        <v>14040411.89</v>
      </c>
      <c r="C11" s="54">
        <v>14082763</v>
      </c>
      <c r="D11" s="86">
        <v>14379000</v>
      </c>
      <c r="E11" s="86">
        <v>15336000</v>
      </c>
      <c r="F11" s="86">
        <v>16144000</v>
      </c>
      <c r="G11" s="87">
        <v>18829000</v>
      </c>
    </row>
    <row r="12" spans="1:7" ht="12.75">
      <c r="A12" s="85" t="s">
        <v>15</v>
      </c>
      <c r="B12" s="54">
        <v>844008.29</v>
      </c>
      <c r="C12" s="54">
        <v>741942</v>
      </c>
      <c r="D12" s="86">
        <v>900000</v>
      </c>
      <c r="E12" s="86">
        <v>900000</v>
      </c>
      <c r="F12" s="86">
        <v>900000</v>
      </c>
      <c r="G12" s="87">
        <v>900000</v>
      </c>
    </row>
    <row r="13" spans="1:7" ht="12.75">
      <c r="A13" s="88" t="s">
        <v>1</v>
      </c>
      <c r="B13" s="67">
        <v>152945224.39</v>
      </c>
      <c r="C13" s="67">
        <v>158330858</v>
      </c>
      <c r="D13" s="24">
        <f>SUM(D14:D15)</f>
        <v>161341000</v>
      </c>
      <c r="E13" s="24">
        <f>SUM(E14:E15)</f>
        <v>167049000</v>
      </c>
      <c r="F13" s="24">
        <f>SUM(F14:F15)</f>
        <v>173027000</v>
      </c>
      <c r="G13" s="38">
        <f>SUM(G14:G15)</f>
        <v>180178000</v>
      </c>
    </row>
    <row r="14" spans="1:7" ht="12.75">
      <c r="A14" s="85" t="s">
        <v>69</v>
      </c>
      <c r="B14" s="54">
        <v>18528130.79</v>
      </c>
      <c r="C14" s="54">
        <v>19593288</v>
      </c>
      <c r="D14" s="86">
        <v>19600000</v>
      </c>
      <c r="E14" s="86">
        <v>20240000</v>
      </c>
      <c r="F14" s="86">
        <v>20740000</v>
      </c>
      <c r="G14" s="86">
        <v>23140000</v>
      </c>
    </row>
    <row r="15" spans="1:7" ht="12.75">
      <c r="A15" s="85" t="s">
        <v>16</v>
      </c>
      <c r="B15" s="35">
        <v>134417093.6</v>
      </c>
      <c r="C15" s="35">
        <v>138737570</v>
      </c>
      <c r="D15" s="129">
        <f>D16+D17+D19</f>
        <v>141741000</v>
      </c>
      <c r="E15" s="129">
        <f>E16+E17+E19</f>
        <v>146809000</v>
      </c>
      <c r="F15" s="129">
        <f>F16+F17+F19</f>
        <v>152287000</v>
      </c>
      <c r="G15" s="130">
        <f>G16+G17+G19</f>
        <v>157038000</v>
      </c>
    </row>
    <row r="16" spans="1:7" ht="12.75">
      <c r="A16" s="85" t="s">
        <v>8</v>
      </c>
      <c r="B16" s="54">
        <v>79724584.3</v>
      </c>
      <c r="C16" s="54">
        <v>84723225</v>
      </c>
      <c r="D16" s="89">
        <v>85248000</v>
      </c>
      <c r="E16" s="89">
        <v>89084000</v>
      </c>
      <c r="F16" s="89">
        <v>93360000</v>
      </c>
      <c r="G16" s="89">
        <v>97001000</v>
      </c>
    </row>
    <row r="17" spans="1:7" ht="12.75">
      <c r="A17" s="85" t="s">
        <v>9</v>
      </c>
      <c r="B17" s="54">
        <v>54504389.28</v>
      </c>
      <c r="C17" s="54">
        <v>53000000</v>
      </c>
      <c r="D17" s="89">
        <v>55993000</v>
      </c>
      <c r="E17" s="89">
        <v>57225000</v>
      </c>
      <c r="F17" s="89">
        <v>58427000</v>
      </c>
      <c r="G17" s="90">
        <v>59537000</v>
      </c>
    </row>
    <row r="18" spans="1:7" ht="12.75">
      <c r="A18" s="91" t="s">
        <v>80</v>
      </c>
      <c r="B18" s="73">
        <v>640879.4</v>
      </c>
      <c r="C18" s="73">
        <v>640000</v>
      </c>
      <c r="D18" s="73">
        <v>640000</v>
      </c>
      <c r="E18" s="73">
        <v>640000</v>
      </c>
      <c r="F18" s="73">
        <v>640000</v>
      </c>
      <c r="G18" s="73">
        <v>640000</v>
      </c>
    </row>
    <row r="19" spans="1:7" ht="12.75">
      <c r="A19" s="85" t="s">
        <v>10</v>
      </c>
      <c r="B19" s="54">
        <v>188120.019999999</v>
      </c>
      <c r="C19" s="54">
        <v>1014345</v>
      </c>
      <c r="D19" s="86">
        <v>500000</v>
      </c>
      <c r="E19" s="86">
        <v>500000</v>
      </c>
      <c r="F19" s="86">
        <v>500000</v>
      </c>
      <c r="G19" s="86">
        <v>500000</v>
      </c>
    </row>
    <row r="20" spans="1:7" ht="12.75">
      <c r="A20" s="94" t="s">
        <v>70</v>
      </c>
      <c r="B20" s="39">
        <v>16510782.590000004</v>
      </c>
      <c r="C20" s="19">
        <v>13156527</v>
      </c>
      <c r="D20" s="19">
        <f>D2-D13</f>
        <v>11970000</v>
      </c>
      <c r="E20" s="19">
        <f>E2-E13</f>
        <v>13287000</v>
      </c>
      <c r="F20" s="19">
        <f>F2-F13</f>
        <v>15132000</v>
      </c>
      <c r="G20" s="20">
        <f>G2-G13</f>
        <v>17589000</v>
      </c>
    </row>
    <row r="21" spans="1:7" ht="12.75">
      <c r="A21" s="6" t="s">
        <v>2</v>
      </c>
      <c r="B21" s="39">
        <v>-26308640.470000006</v>
      </c>
      <c r="C21" s="39">
        <v>-28505515</v>
      </c>
      <c r="D21" s="39">
        <f>D22+D23+D25+D26+D27+D28+D29+D30+D31+D32</f>
        <v>-19470000</v>
      </c>
      <c r="E21" s="39">
        <f>E22+E23+E25+E26+E27+E28+E29+E30+E31+E32</f>
        <v>-18990000</v>
      </c>
      <c r="F21" s="39">
        <f>F22+F23+F25+F26+F27+F28+F29+F30+F31+F32</f>
        <v>-19986000</v>
      </c>
      <c r="G21" s="20">
        <f>G22+G23+G25+G26+G27+G28+G29+G30+G31+G32</f>
        <v>-20986000</v>
      </c>
    </row>
    <row r="22" spans="1:7" ht="12.75" customHeight="1">
      <c r="A22" s="7" t="s">
        <v>18</v>
      </c>
      <c r="B22" s="54">
        <v>1417347.15</v>
      </c>
      <c r="C22" s="54">
        <v>1520000</v>
      </c>
      <c r="D22" s="86">
        <v>1700000</v>
      </c>
      <c r="E22" s="86">
        <v>1500000</v>
      </c>
      <c r="F22" s="86">
        <v>1500000</v>
      </c>
      <c r="G22" s="87">
        <v>1500000</v>
      </c>
    </row>
    <row r="23" spans="1:7" ht="12.75" customHeight="1">
      <c r="A23" s="7" t="s">
        <v>19</v>
      </c>
      <c r="B23" s="54">
        <v>-35043052.31</v>
      </c>
      <c r="C23" s="128">
        <v>-35025676</v>
      </c>
      <c r="D23" s="95">
        <f>-D83</f>
        <v>-33038000</v>
      </c>
      <c r="E23" s="95">
        <f>-E83</f>
        <v>-25000000</v>
      </c>
      <c r="F23" s="95">
        <f>-F83</f>
        <v>-26000000</v>
      </c>
      <c r="G23" s="125">
        <f>-G83</f>
        <v>-27000000</v>
      </c>
    </row>
    <row r="24" spans="1:7" ht="12.75">
      <c r="A24" s="8" t="s">
        <v>17</v>
      </c>
      <c r="B24" s="54">
        <v>-26190137.870000005</v>
      </c>
      <c r="C24" s="96">
        <v>-27490086</v>
      </c>
      <c r="D24" s="96">
        <f>-D85</f>
        <v>-19380000</v>
      </c>
      <c r="E24" s="96">
        <f>-E85</f>
        <v>-18000000</v>
      </c>
      <c r="F24" s="96">
        <f>-F85</f>
        <v>-19000000</v>
      </c>
      <c r="G24" s="126">
        <f>-G85</f>
        <v>-20000000</v>
      </c>
    </row>
    <row r="25" spans="1:7" ht="12.75" customHeight="1">
      <c r="A25" s="9" t="s">
        <v>20</v>
      </c>
      <c r="B25" s="54">
        <v>8852914.44</v>
      </c>
      <c r="C25" s="97">
        <v>7337600</v>
      </c>
      <c r="D25" s="96">
        <f>D84</f>
        <v>13658000</v>
      </c>
      <c r="E25" s="96">
        <f>E84</f>
        <v>7000000</v>
      </c>
      <c r="F25" s="96">
        <f>F84</f>
        <v>7000000</v>
      </c>
      <c r="G25" s="126">
        <f>G84</f>
        <v>7000000</v>
      </c>
    </row>
    <row r="26" spans="1:7" ht="12.75" customHeight="1">
      <c r="A26" s="7" t="s">
        <v>21</v>
      </c>
      <c r="B26" s="54">
        <v>-2634712.36</v>
      </c>
      <c r="C26" s="54">
        <v>-2153296</v>
      </c>
      <c r="D26" s="86">
        <v>-1500000</v>
      </c>
      <c r="E26" s="86">
        <v>-2000000</v>
      </c>
      <c r="F26" s="86">
        <v>-2000000</v>
      </c>
      <c r="G26" s="87">
        <v>-2000000</v>
      </c>
    </row>
    <row r="27" spans="1:7" ht="12.75" customHeight="1">
      <c r="A27" s="11" t="s">
        <v>22</v>
      </c>
      <c r="B27" s="54">
        <v>946557.9</v>
      </c>
      <c r="C27" s="54">
        <v>0</v>
      </c>
      <c r="D27" s="86"/>
      <c r="E27" s="86"/>
      <c r="F27" s="86"/>
      <c r="G27" s="87"/>
    </row>
    <row r="28" spans="1:7" ht="12.75" customHeight="1">
      <c r="A28" s="11" t="s">
        <v>23</v>
      </c>
      <c r="B28" s="54">
        <v>-5000</v>
      </c>
      <c r="C28" s="54">
        <v>0</v>
      </c>
      <c r="D28" s="86"/>
      <c r="E28" s="86"/>
      <c r="F28" s="86"/>
      <c r="G28" s="87"/>
    </row>
    <row r="29" spans="1:7" ht="12.75" customHeight="1">
      <c r="A29" s="10" t="s">
        <v>24</v>
      </c>
      <c r="B29" s="55">
        <v>0</v>
      </c>
      <c r="C29" s="55">
        <v>0</v>
      </c>
      <c r="D29" s="86"/>
      <c r="E29" s="86"/>
      <c r="F29" s="86"/>
      <c r="G29" s="87"/>
    </row>
    <row r="30" spans="1:7" ht="12.75" customHeight="1">
      <c r="A30" s="11" t="s">
        <v>25</v>
      </c>
      <c r="B30" s="54">
        <v>0</v>
      </c>
      <c r="C30" s="54">
        <v>0</v>
      </c>
      <c r="D30" s="98"/>
      <c r="E30" s="86"/>
      <c r="F30" s="86"/>
      <c r="G30" s="87"/>
    </row>
    <row r="31" spans="1:7" ht="12.75" customHeight="1">
      <c r="A31" s="48" t="s">
        <v>48</v>
      </c>
      <c r="B31" s="56">
        <v>508625.77</v>
      </c>
      <c r="C31" s="56">
        <v>509000</v>
      </c>
      <c r="D31" s="86">
        <v>510000</v>
      </c>
      <c r="E31" s="86">
        <v>510000</v>
      </c>
      <c r="F31" s="86">
        <v>514000</v>
      </c>
      <c r="G31" s="87">
        <v>514000</v>
      </c>
    </row>
    <row r="32" spans="1:7" ht="12.75">
      <c r="A32" s="48" t="s">
        <v>49</v>
      </c>
      <c r="B32" s="54">
        <v>-351321.06</v>
      </c>
      <c r="C32" s="54">
        <v>-693143</v>
      </c>
      <c r="D32" s="86">
        <v>-800000</v>
      </c>
      <c r="E32" s="86">
        <v>-1000000</v>
      </c>
      <c r="F32" s="86">
        <v>-1000000</v>
      </c>
      <c r="G32" s="87">
        <v>-1000000</v>
      </c>
    </row>
    <row r="33" spans="1:7" ht="12.75">
      <c r="A33" s="12" t="s">
        <v>3</v>
      </c>
      <c r="B33" s="39">
        <v>-9797857.880000003</v>
      </c>
      <c r="C33" s="19">
        <v>-15348988</v>
      </c>
      <c r="D33" s="19">
        <f>D20+D21</f>
        <v>-7500000</v>
      </c>
      <c r="E33" s="19">
        <f>E20+E21</f>
        <v>-5703000</v>
      </c>
      <c r="F33" s="19">
        <f>F20+F21</f>
        <v>-4854000</v>
      </c>
      <c r="G33" s="20">
        <f>G20+G21</f>
        <v>-3397000</v>
      </c>
    </row>
    <row r="34" spans="1:7" ht="12.75">
      <c r="A34" s="12" t="s">
        <v>4</v>
      </c>
      <c r="B34" s="39">
        <v>11118058.120000001</v>
      </c>
      <c r="C34" s="19">
        <v>6587518</v>
      </c>
      <c r="D34" s="19">
        <f>D35+D36</f>
        <v>5500000</v>
      </c>
      <c r="E34" s="19">
        <f>E35+E36</f>
        <v>6000000</v>
      </c>
      <c r="F34" s="19">
        <f>F35+F36</f>
        <v>5000000</v>
      </c>
      <c r="G34" s="20">
        <f>G35+G36</f>
        <v>4000000</v>
      </c>
    </row>
    <row r="35" spans="1:7" ht="12.75">
      <c r="A35" s="99" t="s">
        <v>107</v>
      </c>
      <c r="B35" s="54">
        <v>17690000</v>
      </c>
      <c r="C35" s="54">
        <v>14400000</v>
      </c>
      <c r="D35" s="86">
        <v>24500000</v>
      </c>
      <c r="E35" s="86">
        <v>15000000</v>
      </c>
      <c r="F35" s="86">
        <v>14000000</v>
      </c>
      <c r="G35" s="87">
        <v>13000000</v>
      </c>
    </row>
    <row r="36" spans="1:7" ht="12.75">
      <c r="A36" s="99" t="s">
        <v>108</v>
      </c>
      <c r="B36" s="54">
        <v>-6571941.879999999</v>
      </c>
      <c r="C36" s="54">
        <v>-7812482</v>
      </c>
      <c r="D36" s="86">
        <v>-19000000</v>
      </c>
      <c r="E36" s="86">
        <v>-9000000</v>
      </c>
      <c r="F36" s="86">
        <v>-9000000</v>
      </c>
      <c r="G36" s="87">
        <v>-9000000</v>
      </c>
    </row>
    <row r="37" spans="1:7" ht="25.5">
      <c r="A37" s="13" t="s">
        <v>29</v>
      </c>
      <c r="B37" s="54">
        <v>150536.229999999</v>
      </c>
      <c r="C37" s="63">
        <v>-8761470</v>
      </c>
      <c r="D37" s="120">
        <f>D33+D34+D38</f>
        <v>-2000000</v>
      </c>
      <c r="E37" s="118">
        <f>E33+E34+E38</f>
        <v>297000</v>
      </c>
      <c r="F37" s="119">
        <f>F33+F34+F38</f>
        <v>146000</v>
      </c>
      <c r="G37" s="127">
        <f>G33+G34+G38</f>
        <v>603000</v>
      </c>
    </row>
    <row r="38" spans="1:7" ht="25.5">
      <c r="A38" s="13" t="s">
        <v>109</v>
      </c>
      <c r="B38" s="54">
        <v>-1169664.00999996</v>
      </c>
      <c r="C38" s="54">
        <v>0</v>
      </c>
      <c r="D38" s="30">
        <f>D39+D40</f>
        <v>0</v>
      </c>
      <c r="E38" s="30">
        <f>E39+E40</f>
        <v>0</v>
      </c>
      <c r="F38" s="30">
        <f>F39+F40</f>
        <v>0</v>
      </c>
      <c r="G38" s="31">
        <f>G39+G40</f>
        <v>0</v>
      </c>
    </row>
    <row r="39" spans="1:7" ht="12.75">
      <c r="A39" s="139" t="s">
        <v>106</v>
      </c>
      <c r="B39" s="54"/>
      <c r="C39" s="54"/>
      <c r="D39" s="135"/>
      <c r="E39" s="135"/>
      <c r="F39" s="135"/>
      <c r="G39" s="136"/>
    </row>
    <row r="40" spans="1:7" ht="12.75">
      <c r="A40" s="140" t="s">
        <v>110</v>
      </c>
      <c r="B40" s="137"/>
      <c r="C40" s="138"/>
      <c r="D40" s="86"/>
      <c r="E40" s="86"/>
      <c r="F40" s="86"/>
      <c r="G40" s="87"/>
    </row>
    <row r="41" spans="1:7" ht="13.5" customHeight="1">
      <c r="A41" s="62" t="s">
        <v>6</v>
      </c>
      <c r="B41" s="61">
        <v>13476839.98</v>
      </c>
      <c r="C41" s="100">
        <v>4715369.98</v>
      </c>
      <c r="D41" s="101">
        <f>C41+D37</f>
        <v>2715369.9800000004</v>
      </c>
      <c r="E41" s="117">
        <f>D41+E37</f>
        <v>3012369.9800000004</v>
      </c>
      <c r="F41" s="102">
        <f>E41+F37</f>
        <v>3158369.9800000004</v>
      </c>
      <c r="G41" s="103">
        <f>F41+G37</f>
        <v>3761369.9800000004</v>
      </c>
    </row>
    <row r="42" spans="1:7" ht="12.75">
      <c r="A42" s="13" t="s">
        <v>112</v>
      </c>
      <c r="B42" s="121">
        <v>84929161.89</v>
      </c>
      <c r="C42" s="97">
        <v>91447307.89</v>
      </c>
      <c r="D42" s="97">
        <f>C42+D34+D43-C43</f>
        <v>96947307.89</v>
      </c>
      <c r="E42" s="97">
        <f>D42+E34+E43-D43</f>
        <v>102947307.89</v>
      </c>
      <c r="F42" s="97">
        <f>E42+F34+F43-E43</f>
        <v>107947307.89</v>
      </c>
      <c r="G42" s="122">
        <f>F42+G34+G43-F43</f>
        <v>111947307.89</v>
      </c>
    </row>
    <row r="43" spans="1:7" s="74" customFormat="1" ht="34.5" customHeight="1">
      <c r="A43" s="104" t="s">
        <v>104</v>
      </c>
      <c r="B43" s="73">
        <v>2569372</v>
      </c>
      <c r="C43" s="73">
        <v>2500000</v>
      </c>
      <c r="D43" s="92">
        <v>2500000</v>
      </c>
      <c r="E43" s="92">
        <v>2500000</v>
      </c>
      <c r="F43" s="92">
        <v>2500000</v>
      </c>
      <c r="G43" s="93">
        <v>2500000</v>
      </c>
    </row>
    <row r="44" spans="1:8" ht="22.5">
      <c r="A44" s="104" t="s">
        <v>111</v>
      </c>
      <c r="B44" s="105">
        <v>0</v>
      </c>
      <c r="C44" s="105">
        <v>0</v>
      </c>
      <c r="D44" s="89"/>
      <c r="E44" s="89"/>
      <c r="F44" s="89"/>
      <c r="G44" s="106"/>
      <c r="H44" s="74"/>
    </row>
    <row r="45" spans="1:7" ht="12.75">
      <c r="A45" s="15" t="s">
        <v>75</v>
      </c>
      <c r="B45" s="35">
        <v>71452321.91</v>
      </c>
      <c r="C45" s="35">
        <v>86731937.91</v>
      </c>
      <c r="D45" s="35">
        <f>IF(D42-D41&lt;0,0,D42-D41)</f>
        <v>94231937.91</v>
      </c>
      <c r="E45" s="35">
        <f>IF(E42-E41&lt;0,0,E42-E41)</f>
        <v>99934937.91</v>
      </c>
      <c r="F45" s="35">
        <f>IF(F42-F41&lt;0,0,F42-F41)</f>
        <v>104788937.91</v>
      </c>
      <c r="G45" s="27">
        <f>IF(G42-G41&lt;0,0,G42-G41)</f>
        <v>108185937.91</v>
      </c>
    </row>
    <row r="46" spans="1:7" ht="12.75">
      <c r="A46" s="15" t="s">
        <v>76</v>
      </c>
      <c r="B46" s="64">
        <v>0.42165706122435154</v>
      </c>
      <c r="C46" s="65">
        <v>0.5057627877992308</v>
      </c>
      <c r="D46" s="65">
        <f>D45/D2</f>
        <v>0.5437158513308445</v>
      </c>
      <c r="E46" s="65">
        <f>E45/E2</f>
        <v>0.5541596681195102</v>
      </c>
      <c r="F46" s="65">
        <f>F45/F2</f>
        <v>0.5569169580514352</v>
      </c>
      <c r="G46" s="66">
        <f>G45/G2</f>
        <v>0.5470373616933057</v>
      </c>
    </row>
    <row r="47" spans="1:7" ht="12.75">
      <c r="A47" s="15" t="s">
        <v>77</v>
      </c>
      <c r="B47" s="35">
        <v>102909971.94000001</v>
      </c>
      <c r="C47" s="35">
        <v>137965270</v>
      </c>
      <c r="D47" s="35">
        <f>IF((D20+D18)*10&gt;D2,D2+D44,IF((D20+D18)*10&lt;0.8*D2,0.8*D2+D44,(D20+D18)*10+D44))</f>
        <v>138648800</v>
      </c>
      <c r="E47" s="35">
        <f>IF((E20+E18)*6&gt;E2,E2+E44,IF((E20+E18)*6&lt;0.6*E2,0.6*E2+E44,(E20+E18)*6+E44))</f>
        <v>108201600</v>
      </c>
      <c r="F47" s="35">
        <f>IF((F20+F18)*6&gt;F2,F2+F44,IF((F20+F18)*6&lt;0.6*F2,0.6*F2+F44,(F20+F18)*6+F44))</f>
        <v>112895400</v>
      </c>
      <c r="G47" s="27">
        <f>IF((G20+G18)*6&gt;G2,G2+G44,IF((G20+G18)*6&lt;0.6*G2,0.6*G2+G44,(G20+G18)*6+G44))</f>
        <v>118660200</v>
      </c>
    </row>
    <row r="48" spans="1:10" ht="13.5" customHeight="1">
      <c r="A48" s="15" t="s">
        <v>101</v>
      </c>
      <c r="B48" s="65">
        <v>0.6072960986986194</v>
      </c>
      <c r="C48" s="65">
        <v>0.8045213938039816</v>
      </c>
      <c r="D48" s="65">
        <f>D47/D2</f>
        <v>0.8</v>
      </c>
      <c r="E48" s="65">
        <f>E47/E2</f>
        <v>0.6</v>
      </c>
      <c r="F48" s="65">
        <f>F47/F2</f>
        <v>0.6</v>
      </c>
      <c r="G48" s="66">
        <f>G47/G2</f>
        <v>0.6</v>
      </c>
      <c r="H48" s="116"/>
      <c r="I48" s="116"/>
      <c r="J48" s="116"/>
    </row>
    <row r="49" spans="1:7" ht="12.75">
      <c r="A49" s="15" t="s">
        <v>34</v>
      </c>
      <c r="B49" s="21">
        <v>31457650.030000016</v>
      </c>
      <c r="C49" s="21">
        <v>51233332.09</v>
      </c>
      <c r="D49" s="21">
        <f>D47-D45</f>
        <v>44416862.09</v>
      </c>
      <c r="E49" s="21">
        <f>E47-E45</f>
        <v>8266662.090000004</v>
      </c>
      <c r="F49" s="21">
        <f>F47-F45</f>
        <v>8106462.090000004</v>
      </c>
      <c r="G49" s="27">
        <f>G47-G45</f>
        <v>10474262.090000004</v>
      </c>
    </row>
    <row r="50" spans="1:7" ht="12.75">
      <c r="A50" s="16"/>
      <c r="B50" s="18"/>
      <c r="C50" s="107"/>
      <c r="D50" s="107"/>
      <c r="E50" s="107"/>
      <c r="F50" s="107"/>
      <c r="G50" s="108"/>
    </row>
    <row r="51" ht="25.5" customHeight="1" thickBot="1"/>
    <row r="52" spans="1:7" ht="42.75" customHeight="1" thickBot="1">
      <c r="A52" s="51" t="s">
        <v>93</v>
      </c>
      <c r="B52" s="78"/>
      <c r="C52" s="78" t="s">
        <v>114</v>
      </c>
      <c r="D52" s="78" t="s">
        <v>98</v>
      </c>
      <c r="E52" s="78" t="s">
        <v>102</v>
      </c>
      <c r="F52" s="78" t="s">
        <v>103</v>
      </c>
      <c r="G52" s="131" t="s">
        <v>115</v>
      </c>
    </row>
    <row r="53" spans="1:7" ht="12.75">
      <c r="A53" s="46" t="s">
        <v>57</v>
      </c>
      <c r="B53" s="109"/>
      <c r="C53" s="109">
        <f>SUM(C54:C55)</f>
        <v>1663552</v>
      </c>
      <c r="D53" s="109">
        <f>SUM(D54:D55)</f>
        <v>74000</v>
      </c>
      <c r="E53" s="109">
        <f>SUM(E54:E55)</f>
        <v>600000</v>
      </c>
      <c r="F53" s="109">
        <f>SUM(F54:F55)</f>
        <v>700000</v>
      </c>
      <c r="G53" s="110">
        <f>SUM(G54:G55)</f>
        <v>1500000</v>
      </c>
    </row>
    <row r="54" spans="1:7" ht="12.75">
      <c r="A54" s="52" t="s">
        <v>71</v>
      </c>
      <c r="B54" s="97"/>
      <c r="C54" s="111"/>
      <c r="D54" s="111"/>
      <c r="E54" s="89"/>
      <c r="F54" s="89"/>
      <c r="G54" s="90"/>
    </row>
    <row r="55" spans="1:7" ht="12.75">
      <c r="A55" s="52" t="s">
        <v>78</v>
      </c>
      <c r="B55" s="97"/>
      <c r="C55" s="111">
        <f>2356695-693143</f>
        <v>1663552</v>
      </c>
      <c r="D55" s="111">
        <v>74000</v>
      </c>
      <c r="E55" s="89">
        <v>600000</v>
      </c>
      <c r="F55" s="89">
        <v>700000</v>
      </c>
      <c r="G55" s="90">
        <v>1500000</v>
      </c>
    </row>
    <row r="56" spans="1:7" ht="13.5" customHeight="1">
      <c r="A56" s="46" t="s">
        <v>58</v>
      </c>
      <c r="B56" s="109"/>
      <c r="C56" s="109">
        <f>SUM(C57:C58)</f>
        <v>0</v>
      </c>
      <c r="D56" s="109">
        <f>SUM(D57:D58)</f>
        <v>0</v>
      </c>
      <c r="E56" s="109">
        <f>SUM(E57:E58)</f>
        <v>0</v>
      </c>
      <c r="F56" s="109">
        <f>SUM(F57:F58)</f>
        <v>0</v>
      </c>
      <c r="G56" s="110">
        <f>SUM(G57:G58)</f>
        <v>0</v>
      </c>
    </row>
    <row r="57" spans="1:7" ht="13.5" customHeight="1">
      <c r="A57" s="52" t="s">
        <v>71</v>
      </c>
      <c r="B57" s="97"/>
      <c r="C57" s="111"/>
      <c r="D57" s="111"/>
      <c r="E57" s="89"/>
      <c r="F57" s="89"/>
      <c r="G57" s="90"/>
    </row>
    <row r="58" spans="1:7" ht="13.5" customHeight="1">
      <c r="A58" s="52" t="s">
        <v>78</v>
      </c>
      <c r="B58" s="97"/>
      <c r="C58" s="111"/>
      <c r="D58" s="111"/>
      <c r="E58" s="89"/>
      <c r="F58" s="89"/>
      <c r="G58" s="90"/>
    </row>
    <row r="59" spans="1:7" ht="13.5" customHeight="1">
      <c r="A59" s="46" t="s">
        <v>59</v>
      </c>
      <c r="B59" s="109"/>
      <c r="C59" s="109">
        <f>SUM(C60:C61)</f>
        <v>0</v>
      </c>
      <c r="D59" s="109">
        <f>SUM(D60:D61)</f>
        <v>0</v>
      </c>
      <c r="E59" s="109">
        <f>SUM(E60:E61)</f>
        <v>0</v>
      </c>
      <c r="F59" s="109">
        <f>SUM(F60:F61)</f>
        <v>0</v>
      </c>
      <c r="G59" s="110">
        <f>SUM(G60:G61)</f>
        <v>0</v>
      </c>
    </row>
    <row r="60" spans="1:7" ht="13.5" customHeight="1">
      <c r="A60" s="52" t="s">
        <v>71</v>
      </c>
      <c r="B60" s="97"/>
      <c r="C60" s="111"/>
      <c r="D60" s="111"/>
      <c r="E60" s="89"/>
      <c r="F60" s="89"/>
      <c r="G60" s="90"/>
    </row>
    <row r="61" spans="1:7" ht="13.5" customHeight="1">
      <c r="A61" s="52" t="s">
        <v>78</v>
      </c>
      <c r="B61" s="97"/>
      <c r="C61" s="111"/>
      <c r="D61" s="111"/>
      <c r="E61" s="89"/>
      <c r="F61" s="89"/>
      <c r="G61" s="90"/>
    </row>
    <row r="62" spans="1:7" ht="13.5" customHeight="1">
      <c r="A62" s="46" t="s">
        <v>60</v>
      </c>
      <c r="B62" s="109"/>
      <c r="C62" s="109">
        <f>SUM(C63:C64)</f>
        <v>10440578</v>
      </c>
      <c r="D62" s="109">
        <f>SUM(D63:D64)</f>
        <v>14705000</v>
      </c>
      <c r="E62" s="109">
        <f>SUM(E63:E64)</f>
        <v>9460000</v>
      </c>
      <c r="F62" s="109">
        <f>SUM(F63:F64)</f>
        <v>10000000</v>
      </c>
      <c r="G62" s="110">
        <f>SUM(G63:G64)</f>
        <v>10000000</v>
      </c>
    </row>
    <row r="63" spans="1:7" ht="13.5" customHeight="1">
      <c r="A63" s="52" t="s">
        <v>71</v>
      </c>
      <c r="B63" s="97"/>
      <c r="C63" s="111">
        <v>2329000</v>
      </c>
      <c r="D63" s="111">
        <f>2753000+2300000+1000000</f>
        <v>6053000</v>
      </c>
      <c r="E63" s="89">
        <v>2460000</v>
      </c>
      <c r="F63" s="89">
        <v>3000000</v>
      </c>
      <c r="G63" s="89">
        <v>3000000</v>
      </c>
    </row>
    <row r="64" spans="1:15" ht="13.5" customHeight="1">
      <c r="A64" s="52" t="s">
        <v>78</v>
      </c>
      <c r="B64" s="97"/>
      <c r="C64" s="111">
        <f>8745636-85000-549058</f>
        <v>8111578</v>
      </c>
      <c r="D64" s="111">
        <f>400000+(9962000-2300000)+590000</f>
        <v>8652000</v>
      </c>
      <c r="E64" s="89">
        <v>7000000</v>
      </c>
      <c r="F64" s="89">
        <v>7000000</v>
      </c>
      <c r="G64" s="90">
        <v>7000000</v>
      </c>
      <c r="H64" s="74"/>
      <c r="I64" s="74"/>
      <c r="J64" s="74"/>
      <c r="K64" s="74"/>
      <c r="L64" s="74"/>
      <c r="M64" s="74"/>
      <c r="N64" s="74"/>
      <c r="O64" s="74"/>
    </row>
    <row r="65" spans="1:15" ht="13.5" customHeight="1">
      <c r="A65" s="46" t="s">
        <v>61</v>
      </c>
      <c r="B65" s="97"/>
      <c r="C65" s="109">
        <f>SUM(C66:C67)</f>
        <v>439758</v>
      </c>
      <c r="D65" s="109">
        <f>SUM(D66:D67)</f>
        <v>885000</v>
      </c>
      <c r="E65" s="109">
        <f>SUM(E66:E67)</f>
        <v>1300000</v>
      </c>
      <c r="F65" s="109">
        <f>SUM(F66:F67)</f>
        <v>1000000</v>
      </c>
      <c r="G65" s="110">
        <f>SUM(G66:G67)</f>
        <v>500000</v>
      </c>
      <c r="H65" s="74"/>
      <c r="I65" s="74"/>
      <c r="J65" s="74"/>
      <c r="K65" s="74"/>
      <c r="L65" s="74"/>
      <c r="M65" s="74"/>
      <c r="N65" s="74"/>
      <c r="O65" s="74"/>
    </row>
    <row r="66" spans="1:15" ht="13.5" customHeight="1">
      <c r="A66" s="52" t="s">
        <v>71</v>
      </c>
      <c r="B66" s="97"/>
      <c r="C66" s="89"/>
      <c r="D66" s="89"/>
      <c r="E66" s="89">
        <v>300000</v>
      </c>
      <c r="F66" s="89"/>
      <c r="G66" s="90"/>
      <c r="H66" s="74"/>
      <c r="I66" s="74"/>
      <c r="J66" s="74"/>
      <c r="K66" s="74"/>
      <c r="L66" s="74"/>
      <c r="M66" s="74"/>
      <c r="N66" s="74"/>
      <c r="O66" s="74"/>
    </row>
    <row r="67" spans="1:7" ht="12.75">
      <c r="A67" s="52" t="s">
        <v>78</v>
      </c>
      <c r="B67" s="97"/>
      <c r="C67" s="89">
        <f>454758-15000</f>
        <v>439758</v>
      </c>
      <c r="D67" s="89">
        <v>885000</v>
      </c>
      <c r="E67" s="89">
        <v>1000000</v>
      </c>
      <c r="F67" s="89">
        <v>1000000</v>
      </c>
      <c r="G67" s="90">
        <v>500000</v>
      </c>
    </row>
    <row r="68" spans="1:7" ht="12.75">
      <c r="A68" s="46" t="s">
        <v>62</v>
      </c>
      <c r="B68" s="97"/>
      <c r="C68" s="109">
        <f>SUM(C69:C70)</f>
        <v>2011800</v>
      </c>
      <c r="D68" s="109">
        <f>SUM(D69:D70)</f>
        <v>3169000</v>
      </c>
      <c r="E68" s="109">
        <f>SUM(E69:E70)</f>
        <v>1740000</v>
      </c>
      <c r="F68" s="109">
        <f>SUM(F69:F70)</f>
        <v>1700000</v>
      </c>
      <c r="G68" s="110">
        <f>SUM(G69:G70)</f>
        <v>1700000</v>
      </c>
    </row>
    <row r="69" spans="1:7" ht="12.75">
      <c r="A69" s="52" t="s">
        <v>71</v>
      </c>
      <c r="B69" s="97"/>
      <c r="C69" s="89">
        <v>726000</v>
      </c>
      <c r="D69" s="89">
        <f>1077000</f>
        <v>1077000</v>
      </c>
      <c r="E69" s="89">
        <v>740000</v>
      </c>
      <c r="F69" s="89">
        <v>700000</v>
      </c>
      <c r="G69" s="90">
        <v>700000</v>
      </c>
    </row>
    <row r="70" spans="1:7" ht="12.75">
      <c r="A70" s="52" t="s">
        <v>78</v>
      </c>
      <c r="B70" s="97"/>
      <c r="C70" s="89">
        <f>1309800-24000</f>
        <v>1285800</v>
      </c>
      <c r="D70" s="89">
        <f>685000+1407000</f>
        <v>2092000</v>
      </c>
      <c r="E70" s="89">
        <v>1000000</v>
      </c>
      <c r="F70" s="89">
        <v>1000000</v>
      </c>
      <c r="G70" s="90">
        <v>1000000</v>
      </c>
    </row>
    <row r="71" spans="1:7" ht="12.75">
      <c r="A71" s="46" t="s">
        <v>63</v>
      </c>
      <c r="B71" s="97"/>
      <c r="C71" s="109">
        <f>SUM(C72:C73)</f>
        <v>0</v>
      </c>
      <c r="D71" s="109">
        <f>SUM(D72:D73)</f>
        <v>0</v>
      </c>
      <c r="E71" s="109">
        <f>SUM(E72:E73)</f>
        <v>0</v>
      </c>
      <c r="F71" s="109">
        <f>SUM(F72:F73)</f>
        <v>0</v>
      </c>
      <c r="G71" s="110">
        <f>SUM(G72:G73)</f>
        <v>0</v>
      </c>
    </row>
    <row r="72" spans="1:7" ht="12.75">
      <c r="A72" s="52" t="s">
        <v>71</v>
      </c>
      <c r="B72" s="97"/>
      <c r="C72" s="89"/>
      <c r="D72" s="89"/>
      <c r="E72" s="89"/>
      <c r="F72" s="89"/>
      <c r="G72" s="90"/>
    </row>
    <row r="73" spans="1:7" ht="12.75">
      <c r="A73" s="52" t="s">
        <v>78</v>
      </c>
      <c r="B73" s="97"/>
      <c r="C73" s="89"/>
      <c r="D73" s="89"/>
      <c r="E73" s="89"/>
      <c r="F73" s="89"/>
      <c r="G73" s="90"/>
    </row>
    <row r="74" spans="1:7" ht="12.75">
      <c r="A74" s="46" t="s">
        <v>64</v>
      </c>
      <c r="B74" s="97"/>
      <c r="C74" s="109">
        <f>SUM(C75:C76)</f>
        <v>4597556</v>
      </c>
      <c r="D74" s="109">
        <f>SUM(D75:D76)</f>
        <v>2425000</v>
      </c>
      <c r="E74" s="109">
        <f>SUM(E75:E76)</f>
        <v>4500000</v>
      </c>
      <c r="F74" s="109">
        <f>SUM(F75:F76)</f>
        <v>2500000</v>
      </c>
      <c r="G74" s="110">
        <f>SUM(G75:G76)</f>
        <v>2500000</v>
      </c>
    </row>
    <row r="75" spans="1:7" ht="12.75">
      <c r="A75" s="52" t="s">
        <v>71</v>
      </c>
      <c r="B75" s="97"/>
      <c r="C75" s="89">
        <v>2296990</v>
      </c>
      <c r="D75" s="89">
        <v>1500000</v>
      </c>
      <c r="E75" s="89">
        <v>1500000</v>
      </c>
      <c r="F75" s="89">
        <v>500000</v>
      </c>
      <c r="G75" s="90">
        <v>1500000</v>
      </c>
    </row>
    <row r="76" spans="1:7" ht="12.75">
      <c r="A76" s="52" t="s">
        <v>78</v>
      </c>
      <c r="B76" s="97"/>
      <c r="C76" s="89">
        <f>2924566-624000</f>
        <v>2300566</v>
      </c>
      <c r="D76" s="89">
        <f>(1035000-110000)</f>
        <v>925000</v>
      </c>
      <c r="E76" s="89">
        <v>3000000</v>
      </c>
      <c r="F76" s="89">
        <v>2000000</v>
      </c>
      <c r="G76" s="90">
        <v>1000000</v>
      </c>
    </row>
    <row r="77" spans="1:7" ht="12.75">
      <c r="A77" s="46" t="s">
        <v>65</v>
      </c>
      <c r="B77" s="97"/>
      <c r="C77" s="109">
        <f>SUM(C78:C79)</f>
        <v>12692432</v>
      </c>
      <c r="D77" s="109">
        <f>SUM(D78:D79)</f>
        <v>6430000</v>
      </c>
      <c r="E77" s="109">
        <f>SUM(E78:E79)</f>
        <v>5600000</v>
      </c>
      <c r="F77" s="109">
        <f>SUM(F78:F79)</f>
        <v>8500000</v>
      </c>
      <c r="G77" s="110">
        <f>SUM(G78:G79)</f>
        <v>8500000</v>
      </c>
    </row>
    <row r="78" spans="1:7" ht="12.75">
      <c r="A78" s="52" t="s">
        <v>71</v>
      </c>
      <c r="B78" s="97"/>
      <c r="C78" s="89">
        <v>683600</v>
      </c>
      <c r="D78" s="89">
        <f>840000+1490000</f>
        <v>2330000</v>
      </c>
      <c r="E78" s="89">
        <v>500000</v>
      </c>
      <c r="F78" s="89">
        <v>2500000</v>
      </c>
      <c r="G78" s="90">
        <v>500000</v>
      </c>
    </row>
    <row r="79" spans="1:7" ht="12.75">
      <c r="A79" s="52" t="s">
        <v>78</v>
      </c>
      <c r="B79" s="97"/>
      <c r="C79" s="89">
        <f>13108832-1100000</f>
        <v>12008832</v>
      </c>
      <c r="D79" s="89">
        <f>4100000</f>
        <v>4100000</v>
      </c>
      <c r="E79" s="89">
        <v>5100000</v>
      </c>
      <c r="F79" s="89">
        <v>6000000</v>
      </c>
      <c r="G79" s="90">
        <v>8000000</v>
      </c>
    </row>
    <row r="80" spans="1:7" ht="12.75">
      <c r="A80" s="46" t="s">
        <v>66</v>
      </c>
      <c r="B80" s="109"/>
      <c r="C80" s="109">
        <f>SUM(C81:C82)</f>
        <v>3180000</v>
      </c>
      <c r="D80" s="109">
        <f>SUM(D81:D82)</f>
        <v>5350000</v>
      </c>
      <c r="E80" s="109">
        <f>SUM(E81:E82)</f>
        <v>1800000</v>
      </c>
      <c r="F80" s="109">
        <f>SUM(F81:F82)</f>
        <v>1600000</v>
      </c>
      <c r="G80" s="110">
        <f>SUM(G81:G82)</f>
        <v>2300000</v>
      </c>
    </row>
    <row r="81" spans="1:7" ht="12.75">
      <c r="A81" s="52" t="s">
        <v>71</v>
      </c>
      <c r="B81" s="97"/>
      <c r="C81" s="111">
        <v>1500000</v>
      </c>
      <c r="D81" s="111">
        <v>2698000</v>
      </c>
      <c r="E81" s="89">
        <v>1500000</v>
      </c>
      <c r="F81" s="89">
        <v>300000</v>
      </c>
      <c r="G81" s="90">
        <v>1300000</v>
      </c>
    </row>
    <row r="82" spans="1:7" s="112" customFormat="1" ht="12.75">
      <c r="A82" s="52" t="s">
        <v>78</v>
      </c>
      <c r="B82" s="97"/>
      <c r="C82" s="111">
        <v>1680000</v>
      </c>
      <c r="D82" s="111">
        <f>2652000</f>
        <v>2652000</v>
      </c>
      <c r="E82" s="89">
        <v>300000</v>
      </c>
      <c r="F82" s="89">
        <v>1300000</v>
      </c>
      <c r="G82" s="90">
        <v>1000000</v>
      </c>
    </row>
    <row r="83" spans="1:7" s="112" customFormat="1" ht="12.75">
      <c r="A83" s="59" t="s">
        <v>5</v>
      </c>
      <c r="B83" s="113"/>
      <c r="C83" s="113">
        <f>SUM(C84:C85)</f>
        <v>35025676</v>
      </c>
      <c r="D83" s="113">
        <f>SUM(D84:D85)</f>
        <v>33038000</v>
      </c>
      <c r="E83" s="113">
        <f>SUM(E84:E85)</f>
        <v>25000000</v>
      </c>
      <c r="F83" s="113">
        <f>SUM(F84:F85)</f>
        <v>26000000</v>
      </c>
      <c r="G83" s="114">
        <f>SUM(G84:G85)</f>
        <v>27000000</v>
      </c>
    </row>
    <row r="84" spans="1:7" ht="12.75">
      <c r="A84" s="52" t="s">
        <v>71</v>
      </c>
      <c r="B84" s="97"/>
      <c r="C84" s="97">
        <f aca="true" t="shared" si="0" ref="C84:G85">C54+C57+C60+C63+C66+C69+C72+C75+C78+C81</f>
        <v>7535590</v>
      </c>
      <c r="D84" s="97">
        <f t="shared" si="0"/>
        <v>13658000</v>
      </c>
      <c r="E84" s="97">
        <f t="shared" si="0"/>
        <v>7000000</v>
      </c>
      <c r="F84" s="97">
        <f t="shared" si="0"/>
        <v>7000000</v>
      </c>
      <c r="G84" s="122">
        <f t="shared" si="0"/>
        <v>7000000</v>
      </c>
    </row>
    <row r="85" spans="1:7" ht="13.5" thickBot="1">
      <c r="A85" s="132" t="s">
        <v>78</v>
      </c>
      <c r="B85" s="115"/>
      <c r="C85" s="133">
        <f t="shared" si="0"/>
        <v>27490086</v>
      </c>
      <c r="D85" s="133">
        <f t="shared" si="0"/>
        <v>19380000</v>
      </c>
      <c r="E85" s="133">
        <f t="shared" si="0"/>
        <v>18000000</v>
      </c>
      <c r="F85" s="133">
        <f t="shared" si="0"/>
        <v>19000000</v>
      </c>
      <c r="G85" s="134">
        <f t="shared" si="0"/>
        <v>20000000</v>
      </c>
    </row>
  </sheetData>
  <sheetProtection/>
  <conditionalFormatting sqref="C20 B49:G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58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79</v>
      </c>
      <c r="B1" s="78" t="s">
        <v>96</v>
      </c>
      <c r="C1" s="78" t="s">
        <v>97</v>
      </c>
      <c r="D1" s="78" t="s">
        <v>88</v>
      </c>
      <c r="E1" s="78" t="s">
        <v>90</v>
      </c>
      <c r="F1" s="78" t="s">
        <v>94</v>
      </c>
      <c r="G1" s="78" t="s">
        <v>98</v>
      </c>
      <c r="H1" s="57" t="s">
        <v>72</v>
      </c>
      <c r="I1" s="79" t="s">
        <v>95</v>
      </c>
      <c r="J1" s="79" t="s">
        <v>99</v>
      </c>
      <c r="K1" s="124" t="s">
        <v>86</v>
      </c>
      <c r="L1" s="124" t="s">
        <v>86</v>
      </c>
    </row>
    <row r="2" spans="1:12" ht="12.75">
      <c r="A2" s="46" t="s">
        <v>57</v>
      </c>
      <c r="B2" s="19">
        <f aca="true" t="shared" si="0" ref="B2:G2">B3+B6</f>
        <v>0</v>
      </c>
      <c r="C2" s="19">
        <f t="shared" si="0"/>
        <v>0</v>
      </c>
      <c r="D2" s="19">
        <f t="shared" si="0"/>
        <v>0</v>
      </c>
      <c r="E2" s="19">
        <f t="shared" si="0"/>
        <v>0</v>
      </c>
      <c r="F2" s="19">
        <f t="shared" si="0"/>
        <v>0</v>
      </c>
      <c r="G2" s="20">
        <f t="shared" si="0"/>
        <v>0</v>
      </c>
      <c r="I2" s="58" t="e">
        <f>#REF!</f>
        <v>#REF!</v>
      </c>
      <c r="J2" s="5" t="e">
        <f>#REF!</f>
        <v>#REF!</v>
      </c>
      <c r="K2" s="58" t="e">
        <f>B2-I2</f>
        <v>#REF!</v>
      </c>
      <c r="L2" s="58" t="e">
        <f>C2-J2</f>
        <v>#REF!</v>
      </c>
    </row>
    <row r="3" spans="1:7" ht="12.75">
      <c r="A3" s="44" t="s">
        <v>46</v>
      </c>
      <c r="B3" s="30">
        <f aca="true" t="shared" si="1" ref="B3:G3">B4+B5</f>
        <v>0</v>
      </c>
      <c r="C3" s="30">
        <f t="shared" si="1"/>
        <v>0</v>
      </c>
      <c r="D3" s="30">
        <f t="shared" si="1"/>
        <v>0</v>
      </c>
      <c r="E3" s="30">
        <f t="shared" si="1"/>
        <v>0</v>
      </c>
      <c r="F3" s="30">
        <f t="shared" si="1"/>
        <v>0</v>
      </c>
      <c r="G3" s="31">
        <f t="shared" si="1"/>
        <v>0</v>
      </c>
    </row>
    <row r="4" spans="1:10" ht="12.75">
      <c r="A4" s="44" t="s">
        <v>50</v>
      </c>
      <c r="B4" s="42"/>
      <c r="C4" s="42"/>
      <c r="D4" s="42"/>
      <c r="E4" s="42"/>
      <c r="F4" s="42"/>
      <c r="G4" s="45"/>
      <c r="H4" s="1" t="s">
        <v>84</v>
      </c>
      <c r="I4" s="80"/>
      <c r="J4" s="80"/>
    </row>
    <row r="5" spans="1:12" ht="12.75">
      <c r="A5" s="44" t="s">
        <v>51</v>
      </c>
      <c r="B5" s="42"/>
      <c r="C5" s="42"/>
      <c r="D5" s="42"/>
      <c r="E5" s="42"/>
      <c r="F5" s="42"/>
      <c r="G5" s="45"/>
      <c r="H5" t="s">
        <v>74</v>
      </c>
      <c r="L5" s="123"/>
    </row>
    <row r="6" spans="1:7" ht="12.75">
      <c r="A6" s="44" t="s">
        <v>47</v>
      </c>
      <c r="B6" s="30">
        <f aca="true" t="shared" si="2" ref="B6:G6">B7+B8</f>
        <v>0</v>
      </c>
      <c r="C6" s="30">
        <f t="shared" si="2"/>
        <v>0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1">
        <f t="shared" si="2"/>
        <v>0</v>
      </c>
    </row>
    <row r="7" spans="1:7" ht="12.75">
      <c r="A7" s="44" t="s">
        <v>50</v>
      </c>
      <c r="B7" s="42"/>
      <c r="C7" s="42"/>
      <c r="D7" s="42"/>
      <c r="E7" s="42"/>
      <c r="F7" s="42"/>
      <c r="G7" s="45"/>
    </row>
    <row r="8" spans="1:10" ht="12.75">
      <c r="A8" s="44" t="s">
        <v>51</v>
      </c>
      <c r="B8" s="42"/>
      <c r="C8" s="42"/>
      <c r="D8" s="42"/>
      <c r="E8" s="42"/>
      <c r="F8" s="42"/>
      <c r="G8" s="45"/>
      <c r="H8" s="60" t="s">
        <v>89</v>
      </c>
      <c r="I8" s="81"/>
      <c r="J8" s="81"/>
    </row>
    <row r="9" spans="1:12" ht="12.75">
      <c r="A9" s="46" t="s">
        <v>58</v>
      </c>
      <c r="B9" s="19">
        <f aca="true" t="shared" si="3" ref="B9:G9">B10+B13</f>
        <v>0</v>
      </c>
      <c r="C9" s="19">
        <f t="shared" si="3"/>
        <v>0</v>
      </c>
      <c r="D9" s="19">
        <f t="shared" si="3"/>
        <v>0</v>
      </c>
      <c r="E9" s="19">
        <f t="shared" si="3"/>
        <v>0</v>
      </c>
      <c r="F9" s="19">
        <f t="shared" si="3"/>
        <v>0</v>
      </c>
      <c r="G9" s="20">
        <f t="shared" si="3"/>
        <v>0</v>
      </c>
      <c r="I9" s="58" t="e">
        <f>#REF!</f>
        <v>#REF!</v>
      </c>
      <c r="J9" s="58" t="e">
        <f>#REF!</f>
        <v>#REF!</v>
      </c>
      <c r="K9" s="58" t="e">
        <f>B9-I9</f>
        <v>#REF!</v>
      </c>
      <c r="L9" s="58" t="e">
        <f>C9-J9</f>
        <v>#REF!</v>
      </c>
    </row>
    <row r="10" spans="1:7" ht="12.75">
      <c r="A10" s="44" t="s">
        <v>46</v>
      </c>
      <c r="B10" s="30">
        <f aca="true" t="shared" si="4" ref="B10:G10">B11+B12</f>
        <v>0</v>
      </c>
      <c r="C10" s="30">
        <f t="shared" si="4"/>
        <v>0</v>
      </c>
      <c r="D10" s="30">
        <f t="shared" si="4"/>
        <v>0</v>
      </c>
      <c r="E10" s="30">
        <f t="shared" si="4"/>
        <v>0</v>
      </c>
      <c r="F10" s="30">
        <f t="shared" si="4"/>
        <v>0</v>
      </c>
      <c r="G10" s="31">
        <f t="shared" si="4"/>
        <v>0</v>
      </c>
    </row>
    <row r="11" spans="1:7" ht="12.75">
      <c r="A11" s="44" t="s">
        <v>50</v>
      </c>
      <c r="B11" s="42"/>
      <c r="C11" s="42"/>
      <c r="D11" s="42"/>
      <c r="E11" s="42"/>
      <c r="F11" s="42"/>
      <c r="G11" s="45"/>
    </row>
    <row r="12" spans="1:7" ht="12.75">
      <c r="A12" s="44" t="s">
        <v>51</v>
      </c>
      <c r="B12" s="42"/>
      <c r="C12" s="42"/>
      <c r="D12" s="42"/>
      <c r="E12" s="42"/>
      <c r="F12" s="42"/>
      <c r="G12" s="45"/>
    </row>
    <row r="13" spans="1:7" ht="12.75">
      <c r="A13" s="44" t="s">
        <v>47</v>
      </c>
      <c r="B13" s="30">
        <f aca="true" t="shared" si="5" ref="B13:G13">B14+B15</f>
        <v>0</v>
      </c>
      <c r="C13" s="30">
        <f t="shared" si="5"/>
        <v>0</v>
      </c>
      <c r="D13" s="30">
        <f t="shared" si="5"/>
        <v>0</v>
      </c>
      <c r="E13" s="30">
        <f t="shared" si="5"/>
        <v>0</v>
      </c>
      <c r="F13" s="30">
        <f t="shared" si="5"/>
        <v>0</v>
      </c>
      <c r="G13" s="31">
        <f t="shared" si="5"/>
        <v>0</v>
      </c>
    </row>
    <row r="14" spans="1:7" ht="12.75">
      <c r="A14" s="44" t="s">
        <v>50</v>
      </c>
      <c r="B14" s="42"/>
      <c r="C14" s="42"/>
      <c r="D14" s="42"/>
      <c r="E14" s="42"/>
      <c r="F14" s="42"/>
      <c r="G14" s="45"/>
    </row>
    <row r="15" spans="1:7" ht="12.75">
      <c r="A15" s="44" t="s">
        <v>51</v>
      </c>
      <c r="B15" s="42"/>
      <c r="C15" s="42"/>
      <c r="D15" s="42"/>
      <c r="E15" s="42"/>
      <c r="F15" s="42"/>
      <c r="G15" s="45"/>
    </row>
    <row r="16" spans="1:12" ht="12.75">
      <c r="A16" s="46" t="s">
        <v>59</v>
      </c>
      <c r="B16" s="19">
        <f aca="true" t="shared" si="6" ref="B16:G16">B17+B20</f>
        <v>0</v>
      </c>
      <c r="C16" s="19">
        <f t="shared" si="6"/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20">
        <f t="shared" si="6"/>
        <v>0</v>
      </c>
      <c r="I16" s="58" t="e">
        <f>#REF!</f>
        <v>#REF!</v>
      </c>
      <c r="J16" s="58" t="e">
        <f>#REF!</f>
        <v>#REF!</v>
      </c>
      <c r="K16" s="58" t="e">
        <f>B16-I16</f>
        <v>#REF!</v>
      </c>
      <c r="L16" s="58" t="e">
        <f>C16-J16</f>
        <v>#REF!</v>
      </c>
    </row>
    <row r="17" spans="1:7" ht="12.75">
      <c r="A17" s="44" t="s">
        <v>46</v>
      </c>
      <c r="B17" s="30">
        <f aca="true" t="shared" si="7" ref="B17:G17">B18+B19</f>
        <v>0</v>
      </c>
      <c r="C17" s="30">
        <f t="shared" si="7"/>
        <v>0</v>
      </c>
      <c r="D17" s="30">
        <f t="shared" si="7"/>
        <v>0</v>
      </c>
      <c r="E17" s="30">
        <f t="shared" si="7"/>
        <v>0</v>
      </c>
      <c r="F17" s="30">
        <f t="shared" si="7"/>
        <v>0</v>
      </c>
      <c r="G17" s="31">
        <f t="shared" si="7"/>
        <v>0</v>
      </c>
    </row>
    <row r="18" spans="1:7" ht="12.75">
      <c r="A18" s="44" t="s">
        <v>50</v>
      </c>
      <c r="B18" s="42"/>
      <c r="C18" s="42"/>
      <c r="D18" s="42"/>
      <c r="E18" s="42"/>
      <c r="F18" s="42"/>
      <c r="G18" s="45"/>
    </row>
    <row r="19" spans="1:7" ht="12.75">
      <c r="A19" s="44" t="s">
        <v>51</v>
      </c>
      <c r="B19" s="42"/>
      <c r="C19" s="42"/>
      <c r="D19" s="42"/>
      <c r="E19" s="42"/>
      <c r="F19" s="42"/>
      <c r="G19" s="45"/>
    </row>
    <row r="20" spans="1:7" ht="12.75">
      <c r="A20" s="44" t="s">
        <v>47</v>
      </c>
      <c r="B20" s="30">
        <f aca="true" t="shared" si="8" ref="B20:G20">B21+B22</f>
        <v>0</v>
      </c>
      <c r="C20" s="30">
        <f t="shared" si="8"/>
        <v>0</v>
      </c>
      <c r="D20" s="30">
        <f t="shared" si="8"/>
        <v>0</v>
      </c>
      <c r="E20" s="30">
        <f t="shared" si="8"/>
        <v>0</v>
      </c>
      <c r="F20" s="30">
        <f t="shared" si="8"/>
        <v>0</v>
      </c>
      <c r="G20" s="31">
        <f t="shared" si="8"/>
        <v>0</v>
      </c>
    </row>
    <row r="21" spans="1:7" ht="12.75">
      <c r="A21" s="44" t="s">
        <v>50</v>
      </c>
      <c r="B21" s="42"/>
      <c r="C21" s="42"/>
      <c r="D21" s="42"/>
      <c r="E21" s="42"/>
      <c r="F21" s="42"/>
      <c r="G21" s="45"/>
    </row>
    <row r="22" spans="1:7" ht="12.75">
      <c r="A22" s="44" t="s">
        <v>51</v>
      </c>
      <c r="B22" s="42"/>
      <c r="C22" s="42"/>
      <c r="D22" s="42"/>
      <c r="E22" s="42"/>
      <c r="F22" s="42"/>
      <c r="G22" s="45"/>
    </row>
    <row r="23" spans="1:12" ht="12.75">
      <c r="A23" s="46" t="s">
        <v>60</v>
      </c>
      <c r="B23" s="19">
        <f aca="true" t="shared" si="9" ref="B23:G23">B24+B27</f>
        <v>0</v>
      </c>
      <c r="C23" s="19">
        <f t="shared" si="9"/>
        <v>0</v>
      </c>
      <c r="D23" s="19">
        <f t="shared" si="9"/>
        <v>0</v>
      </c>
      <c r="E23" s="19">
        <f t="shared" si="9"/>
        <v>0</v>
      </c>
      <c r="F23" s="19">
        <f t="shared" si="9"/>
        <v>0</v>
      </c>
      <c r="G23" s="20">
        <f t="shared" si="9"/>
        <v>0</v>
      </c>
      <c r="I23" s="58" t="e">
        <f>#REF!</f>
        <v>#REF!</v>
      </c>
      <c r="J23" s="58" t="e">
        <f>#REF!</f>
        <v>#REF!</v>
      </c>
      <c r="K23" s="58" t="e">
        <f>B23-I23</f>
        <v>#REF!</v>
      </c>
      <c r="L23" s="58" t="e">
        <f>C23-J23</f>
        <v>#REF!</v>
      </c>
    </row>
    <row r="24" spans="1:7" ht="12.75">
      <c r="A24" s="44" t="s">
        <v>46</v>
      </c>
      <c r="B24" s="30">
        <f aca="true" t="shared" si="10" ref="B24:G24">B25+B26</f>
        <v>0</v>
      </c>
      <c r="C24" s="30">
        <f t="shared" si="10"/>
        <v>0</v>
      </c>
      <c r="D24" s="30">
        <f t="shared" si="10"/>
        <v>0</v>
      </c>
      <c r="E24" s="30">
        <f t="shared" si="10"/>
        <v>0</v>
      </c>
      <c r="F24" s="30">
        <f t="shared" si="10"/>
        <v>0</v>
      </c>
      <c r="G24" s="31">
        <f t="shared" si="10"/>
        <v>0</v>
      </c>
    </row>
    <row r="25" spans="1:7" ht="12.75">
      <c r="A25" s="44" t="s">
        <v>50</v>
      </c>
      <c r="B25" s="42"/>
      <c r="C25" s="42"/>
      <c r="D25" s="42"/>
      <c r="E25" s="42"/>
      <c r="F25" s="42"/>
      <c r="G25" s="45"/>
    </row>
    <row r="26" spans="1:7" ht="12.75">
      <c r="A26" s="44" t="s">
        <v>51</v>
      </c>
      <c r="B26" s="42"/>
      <c r="C26" s="42"/>
      <c r="D26" s="42"/>
      <c r="E26" s="42"/>
      <c r="F26" s="42"/>
      <c r="G26" s="45"/>
    </row>
    <row r="27" spans="1:7" ht="12.75">
      <c r="A27" s="44" t="s">
        <v>47</v>
      </c>
      <c r="B27" s="30">
        <f aca="true" t="shared" si="11" ref="B27:G27">B28+B29</f>
        <v>0</v>
      </c>
      <c r="C27" s="30">
        <f t="shared" si="11"/>
        <v>0</v>
      </c>
      <c r="D27" s="30">
        <f t="shared" si="11"/>
        <v>0</v>
      </c>
      <c r="E27" s="30">
        <f t="shared" si="11"/>
        <v>0</v>
      </c>
      <c r="F27" s="30">
        <f t="shared" si="11"/>
        <v>0</v>
      </c>
      <c r="G27" s="31">
        <f t="shared" si="11"/>
        <v>0</v>
      </c>
    </row>
    <row r="28" spans="1:7" ht="12.75">
      <c r="A28" s="44" t="s">
        <v>50</v>
      </c>
      <c r="B28" s="42"/>
      <c r="C28" s="42"/>
      <c r="D28" s="42"/>
      <c r="E28" s="42"/>
      <c r="F28" s="42"/>
      <c r="G28" s="45"/>
    </row>
    <row r="29" spans="1:7" ht="12.75">
      <c r="A29" s="44" t="s">
        <v>51</v>
      </c>
      <c r="B29" s="42"/>
      <c r="C29" s="42"/>
      <c r="D29" s="42"/>
      <c r="E29" s="42"/>
      <c r="F29" s="42"/>
      <c r="G29" s="45"/>
    </row>
    <row r="30" spans="1:12" ht="12.75">
      <c r="A30" s="46" t="s">
        <v>61</v>
      </c>
      <c r="B30" s="19">
        <f aca="true" t="shared" si="12" ref="B30:G30">B31+B34</f>
        <v>0</v>
      </c>
      <c r="C30" s="19">
        <f t="shared" si="12"/>
        <v>0</v>
      </c>
      <c r="D30" s="19">
        <f t="shared" si="12"/>
        <v>0</v>
      </c>
      <c r="E30" s="19">
        <f t="shared" si="12"/>
        <v>0</v>
      </c>
      <c r="F30" s="19">
        <f t="shared" si="12"/>
        <v>0</v>
      </c>
      <c r="G30" s="20">
        <f t="shared" si="12"/>
        <v>0</v>
      </c>
      <c r="I30" s="58" t="e">
        <f>#REF!</f>
        <v>#REF!</v>
      </c>
      <c r="J30" s="58" t="e">
        <f>#REF!</f>
        <v>#REF!</v>
      </c>
      <c r="K30" s="58" t="e">
        <f>B30-I30</f>
        <v>#REF!</v>
      </c>
      <c r="L30" s="58" t="e">
        <f>C30-J30</f>
        <v>#REF!</v>
      </c>
    </row>
    <row r="31" spans="1:7" ht="12.75">
      <c r="A31" s="44" t="s">
        <v>46</v>
      </c>
      <c r="B31" s="30">
        <f aca="true" t="shared" si="13" ref="B31:G31">B32+B33</f>
        <v>0</v>
      </c>
      <c r="C31" s="30">
        <f t="shared" si="13"/>
        <v>0</v>
      </c>
      <c r="D31" s="30">
        <f t="shared" si="13"/>
        <v>0</v>
      </c>
      <c r="E31" s="30">
        <f t="shared" si="13"/>
        <v>0</v>
      </c>
      <c r="F31" s="30">
        <f t="shared" si="13"/>
        <v>0</v>
      </c>
      <c r="G31" s="31">
        <f t="shared" si="13"/>
        <v>0</v>
      </c>
    </row>
    <row r="32" spans="1:7" ht="12.75">
      <c r="A32" s="44" t="s">
        <v>50</v>
      </c>
      <c r="B32" s="42"/>
      <c r="C32" s="42"/>
      <c r="D32" s="42"/>
      <c r="E32" s="42"/>
      <c r="F32" s="42"/>
      <c r="G32" s="45"/>
    </row>
    <row r="33" spans="1:7" ht="12.75">
      <c r="A33" s="44" t="s">
        <v>51</v>
      </c>
      <c r="B33" s="42"/>
      <c r="C33" s="42"/>
      <c r="D33" s="42"/>
      <c r="E33" s="42"/>
      <c r="F33" s="42"/>
      <c r="G33" s="45"/>
    </row>
    <row r="34" spans="1:7" ht="12.75">
      <c r="A34" s="44" t="s">
        <v>47</v>
      </c>
      <c r="B34" s="30">
        <f aca="true" t="shared" si="14" ref="B34:G34">B35+B36</f>
        <v>0</v>
      </c>
      <c r="C34" s="30">
        <f t="shared" si="14"/>
        <v>0</v>
      </c>
      <c r="D34" s="30">
        <f t="shared" si="14"/>
        <v>0</v>
      </c>
      <c r="E34" s="30">
        <f t="shared" si="14"/>
        <v>0</v>
      </c>
      <c r="F34" s="30">
        <f t="shared" si="14"/>
        <v>0</v>
      </c>
      <c r="G34" s="31">
        <f t="shared" si="14"/>
        <v>0</v>
      </c>
    </row>
    <row r="35" spans="1:7" ht="12.75">
      <c r="A35" s="44" t="s">
        <v>50</v>
      </c>
      <c r="B35" s="42"/>
      <c r="C35" s="42"/>
      <c r="D35" s="42"/>
      <c r="E35" s="42"/>
      <c r="F35" s="42"/>
      <c r="G35" s="45"/>
    </row>
    <row r="36" spans="1:7" ht="12.75">
      <c r="A36" s="44" t="s">
        <v>51</v>
      </c>
      <c r="B36" s="42"/>
      <c r="C36" s="42"/>
      <c r="D36" s="42"/>
      <c r="E36" s="42"/>
      <c r="F36" s="42"/>
      <c r="G36" s="45"/>
    </row>
    <row r="37" spans="1:12" ht="12.75">
      <c r="A37" s="46" t="s">
        <v>62</v>
      </c>
      <c r="B37" s="19">
        <f aca="true" t="shared" si="15" ref="B37:G37">B38+B41</f>
        <v>0</v>
      </c>
      <c r="C37" s="19">
        <f t="shared" si="15"/>
        <v>0</v>
      </c>
      <c r="D37" s="19">
        <f t="shared" si="15"/>
        <v>0</v>
      </c>
      <c r="E37" s="19">
        <f t="shared" si="15"/>
        <v>0</v>
      </c>
      <c r="F37" s="19">
        <f t="shared" si="15"/>
        <v>0</v>
      </c>
      <c r="G37" s="20">
        <f t="shared" si="15"/>
        <v>0</v>
      </c>
      <c r="I37" s="58" t="e">
        <f>#REF!</f>
        <v>#REF!</v>
      </c>
      <c r="J37" s="5" t="e">
        <f>#REF!</f>
        <v>#REF!</v>
      </c>
      <c r="K37" s="58" t="e">
        <f>B37-I37</f>
        <v>#REF!</v>
      </c>
      <c r="L37" s="58" t="e">
        <f>C37-J37</f>
        <v>#REF!</v>
      </c>
    </row>
    <row r="38" spans="1:7" ht="12.75">
      <c r="A38" s="44" t="s">
        <v>46</v>
      </c>
      <c r="B38" s="30">
        <f aca="true" t="shared" si="16" ref="B38:G38">B39+B40</f>
        <v>0</v>
      </c>
      <c r="C38" s="30">
        <f t="shared" si="16"/>
        <v>0</v>
      </c>
      <c r="D38" s="30">
        <f t="shared" si="16"/>
        <v>0</v>
      </c>
      <c r="E38" s="30">
        <f t="shared" si="16"/>
        <v>0</v>
      </c>
      <c r="F38" s="30">
        <f t="shared" si="16"/>
        <v>0</v>
      </c>
      <c r="G38" s="31">
        <f t="shared" si="16"/>
        <v>0</v>
      </c>
    </row>
    <row r="39" spans="1:7" ht="12.75">
      <c r="A39" s="44" t="s">
        <v>50</v>
      </c>
      <c r="B39" s="42"/>
      <c r="C39" s="42"/>
      <c r="D39" s="42"/>
      <c r="E39" s="42"/>
      <c r="F39" s="42"/>
      <c r="G39" s="45"/>
    </row>
    <row r="40" spans="1:7" ht="12.75">
      <c r="A40" s="44" t="s">
        <v>51</v>
      </c>
      <c r="B40" s="42"/>
      <c r="C40" s="42"/>
      <c r="D40" s="42"/>
      <c r="E40" s="42"/>
      <c r="F40" s="42"/>
      <c r="G40" s="45"/>
    </row>
    <row r="41" spans="1:7" ht="12.75">
      <c r="A41" s="44" t="s">
        <v>47</v>
      </c>
      <c r="B41" s="30">
        <f aca="true" t="shared" si="17" ref="B41:G41">B42+B43</f>
        <v>0</v>
      </c>
      <c r="C41" s="30">
        <f t="shared" si="17"/>
        <v>0</v>
      </c>
      <c r="D41" s="30">
        <f t="shared" si="17"/>
        <v>0</v>
      </c>
      <c r="E41" s="30">
        <f t="shared" si="17"/>
        <v>0</v>
      </c>
      <c r="F41" s="30">
        <f t="shared" si="17"/>
        <v>0</v>
      </c>
      <c r="G41" s="31">
        <f t="shared" si="17"/>
        <v>0</v>
      </c>
    </row>
    <row r="42" spans="1:7" ht="12.75">
      <c r="A42" s="44" t="s">
        <v>50</v>
      </c>
      <c r="B42" s="42"/>
      <c r="C42" s="42"/>
      <c r="D42" s="42"/>
      <c r="E42" s="42"/>
      <c r="F42" s="42"/>
      <c r="G42" s="45"/>
    </row>
    <row r="43" spans="1:7" ht="12.75">
      <c r="A43" s="44" t="s">
        <v>51</v>
      </c>
      <c r="B43" s="42"/>
      <c r="C43" s="42"/>
      <c r="D43" s="42"/>
      <c r="E43" s="42"/>
      <c r="F43" s="42"/>
      <c r="G43" s="45"/>
    </row>
    <row r="44" spans="1:12" ht="12.75">
      <c r="A44" s="46" t="s">
        <v>63</v>
      </c>
      <c r="B44" s="19">
        <f aca="true" t="shared" si="18" ref="B44:G44">B45+B48</f>
        <v>0</v>
      </c>
      <c r="C44" s="19">
        <f t="shared" si="18"/>
        <v>0</v>
      </c>
      <c r="D44" s="19">
        <f t="shared" si="18"/>
        <v>0</v>
      </c>
      <c r="E44" s="19">
        <f t="shared" si="18"/>
        <v>0</v>
      </c>
      <c r="F44" s="19">
        <f t="shared" si="18"/>
        <v>0</v>
      </c>
      <c r="G44" s="20">
        <f t="shared" si="18"/>
        <v>0</v>
      </c>
      <c r="I44" s="58" t="e">
        <f>#REF!</f>
        <v>#REF!</v>
      </c>
      <c r="J44" s="58" t="e">
        <f>#REF!</f>
        <v>#REF!</v>
      </c>
      <c r="K44" s="58" t="e">
        <f>B44-I44</f>
        <v>#REF!</v>
      </c>
      <c r="L44" s="58" t="e">
        <f>C44-J44</f>
        <v>#REF!</v>
      </c>
    </row>
    <row r="45" spans="1:7" ht="12.75">
      <c r="A45" s="44" t="s">
        <v>46</v>
      </c>
      <c r="B45" s="30">
        <f aca="true" t="shared" si="19" ref="B45:G45">B46+B47</f>
        <v>0</v>
      </c>
      <c r="C45" s="30">
        <f t="shared" si="19"/>
        <v>0</v>
      </c>
      <c r="D45" s="30">
        <f t="shared" si="19"/>
        <v>0</v>
      </c>
      <c r="E45" s="30">
        <f t="shared" si="19"/>
        <v>0</v>
      </c>
      <c r="F45" s="30">
        <f t="shared" si="19"/>
        <v>0</v>
      </c>
      <c r="G45" s="31">
        <f t="shared" si="19"/>
        <v>0</v>
      </c>
    </row>
    <row r="46" spans="1:7" ht="12.75">
      <c r="A46" s="44" t="s">
        <v>50</v>
      </c>
      <c r="B46" s="42"/>
      <c r="C46" s="42"/>
      <c r="D46" s="42"/>
      <c r="E46" s="42"/>
      <c r="F46" s="42"/>
      <c r="G46" s="45"/>
    </row>
    <row r="47" spans="1:7" ht="12.75">
      <c r="A47" s="44" t="s">
        <v>51</v>
      </c>
      <c r="B47" s="42"/>
      <c r="C47" s="42"/>
      <c r="D47" s="42"/>
      <c r="E47" s="42"/>
      <c r="F47" s="42"/>
      <c r="G47" s="45"/>
    </row>
    <row r="48" spans="1:7" ht="12.75">
      <c r="A48" s="44" t="s">
        <v>47</v>
      </c>
      <c r="B48" s="30">
        <f aca="true" t="shared" si="20" ref="B48:G48">B49+B50</f>
        <v>0</v>
      </c>
      <c r="C48" s="30">
        <f t="shared" si="20"/>
        <v>0</v>
      </c>
      <c r="D48" s="30">
        <f t="shared" si="20"/>
        <v>0</v>
      </c>
      <c r="E48" s="30">
        <f t="shared" si="20"/>
        <v>0</v>
      </c>
      <c r="F48" s="30">
        <f t="shared" si="20"/>
        <v>0</v>
      </c>
      <c r="G48" s="31">
        <f t="shared" si="20"/>
        <v>0</v>
      </c>
    </row>
    <row r="49" spans="1:7" ht="12.75">
      <c r="A49" s="44" t="s">
        <v>50</v>
      </c>
      <c r="B49" s="42"/>
      <c r="C49" s="42"/>
      <c r="D49" s="42"/>
      <c r="E49" s="42"/>
      <c r="F49" s="42"/>
      <c r="G49" s="45"/>
    </row>
    <row r="50" spans="1:7" ht="12.75">
      <c r="A50" s="44" t="s">
        <v>51</v>
      </c>
      <c r="B50" s="42"/>
      <c r="C50" s="42"/>
      <c r="D50" s="42"/>
      <c r="E50" s="42"/>
      <c r="F50" s="42"/>
      <c r="G50" s="45"/>
    </row>
    <row r="51" spans="1:12" ht="12.75">
      <c r="A51" s="46" t="s">
        <v>64</v>
      </c>
      <c r="B51" s="19">
        <f aca="true" t="shared" si="21" ref="B51:G51">B52+B55</f>
        <v>0</v>
      </c>
      <c r="C51" s="19">
        <f t="shared" si="21"/>
        <v>0</v>
      </c>
      <c r="D51" s="19">
        <f t="shared" si="21"/>
        <v>0</v>
      </c>
      <c r="E51" s="19">
        <f t="shared" si="21"/>
        <v>0</v>
      </c>
      <c r="F51" s="19">
        <f t="shared" si="21"/>
        <v>0</v>
      </c>
      <c r="G51" s="20">
        <f t="shared" si="21"/>
        <v>0</v>
      </c>
      <c r="I51" s="58" t="e">
        <f>#REF!</f>
        <v>#REF!</v>
      </c>
      <c r="J51" s="58" t="e">
        <f>#REF!</f>
        <v>#REF!</v>
      </c>
      <c r="K51" s="58" t="e">
        <f>B51-I51</f>
        <v>#REF!</v>
      </c>
      <c r="L51" s="58" t="e">
        <f>C51-J51</f>
        <v>#REF!</v>
      </c>
    </row>
    <row r="52" spans="1:7" ht="12.75">
      <c r="A52" s="44" t="s">
        <v>46</v>
      </c>
      <c r="B52" s="30">
        <f aca="true" t="shared" si="22" ref="B52:G52">B53+B54</f>
        <v>0</v>
      </c>
      <c r="C52" s="30">
        <f t="shared" si="22"/>
        <v>0</v>
      </c>
      <c r="D52" s="30">
        <f t="shared" si="22"/>
        <v>0</v>
      </c>
      <c r="E52" s="30">
        <f t="shared" si="22"/>
        <v>0</v>
      </c>
      <c r="F52" s="30">
        <f t="shared" si="22"/>
        <v>0</v>
      </c>
      <c r="G52" s="31">
        <f t="shared" si="22"/>
        <v>0</v>
      </c>
    </row>
    <row r="53" spans="1:7" ht="12.75">
      <c r="A53" s="44" t="s">
        <v>50</v>
      </c>
      <c r="B53" s="42"/>
      <c r="C53" s="42"/>
      <c r="D53" s="42"/>
      <c r="E53" s="42"/>
      <c r="F53" s="42"/>
      <c r="G53" s="45"/>
    </row>
    <row r="54" spans="1:7" ht="12.75">
      <c r="A54" s="44" t="s">
        <v>51</v>
      </c>
      <c r="B54" s="42"/>
      <c r="C54" s="42"/>
      <c r="D54" s="42"/>
      <c r="E54" s="42"/>
      <c r="F54" s="42"/>
      <c r="G54" s="45"/>
    </row>
    <row r="55" spans="1:7" ht="12.75">
      <c r="A55" s="44" t="s">
        <v>47</v>
      </c>
      <c r="B55" s="30">
        <f aca="true" t="shared" si="23" ref="B55:G55">B56+B57</f>
        <v>0</v>
      </c>
      <c r="C55" s="30">
        <f t="shared" si="23"/>
        <v>0</v>
      </c>
      <c r="D55" s="30">
        <f t="shared" si="23"/>
        <v>0</v>
      </c>
      <c r="E55" s="30">
        <f t="shared" si="23"/>
        <v>0</v>
      </c>
      <c r="F55" s="30">
        <f t="shared" si="23"/>
        <v>0</v>
      </c>
      <c r="G55" s="31">
        <f t="shared" si="23"/>
        <v>0</v>
      </c>
    </row>
    <row r="56" spans="1:7" ht="12.75">
      <c r="A56" s="44" t="s">
        <v>50</v>
      </c>
      <c r="B56" s="42"/>
      <c r="C56" s="42"/>
      <c r="D56" s="42"/>
      <c r="E56" s="42"/>
      <c r="F56" s="42"/>
      <c r="G56" s="45"/>
    </row>
    <row r="57" spans="1:7" ht="12.75">
      <c r="A57" s="44" t="s">
        <v>51</v>
      </c>
      <c r="B57" s="42"/>
      <c r="C57" s="42"/>
      <c r="D57" s="42"/>
      <c r="E57" s="42"/>
      <c r="F57" s="42"/>
      <c r="G57" s="45"/>
    </row>
    <row r="58" spans="1:12" ht="12.75">
      <c r="A58" s="46" t="s">
        <v>65</v>
      </c>
      <c r="B58" s="19">
        <f aca="true" t="shared" si="24" ref="B58:G58">B59+B62</f>
        <v>0</v>
      </c>
      <c r="C58" s="19">
        <f t="shared" si="24"/>
        <v>0</v>
      </c>
      <c r="D58" s="19">
        <f t="shared" si="24"/>
        <v>0</v>
      </c>
      <c r="E58" s="19">
        <f t="shared" si="24"/>
        <v>0</v>
      </c>
      <c r="F58" s="19">
        <f t="shared" si="24"/>
        <v>0</v>
      </c>
      <c r="G58" s="20">
        <f t="shared" si="24"/>
        <v>0</v>
      </c>
      <c r="I58" s="58" t="e">
        <f>#REF!</f>
        <v>#REF!</v>
      </c>
      <c r="J58" s="58" t="e">
        <f>#REF!</f>
        <v>#REF!</v>
      </c>
      <c r="K58" s="58" t="e">
        <f>B58-I58</f>
        <v>#REF!</v>
      </c>
      <c r="L58" s="58" t="e">
        <f>C58-J58</f>
        <v>#REF!</v>
      </c>
    </row>
    <row r="59" spans="1:7" ht="12.75">
      <c r="A59" s="44" t="s">
        <v>46</v>
      </c>
      <c r="B59" s="30">
        <f aca="true" t="shared" si="25" ref="B59:G59">B60+B61</f>
        <v>0</v>
      </c>
      <c r="C59" s="30">
        <f t="shared" si="25"/>
        <v>0</v>
      </c>
      <c r="D59" s="30">
        <f t="shared" si="25"/>
        <v>0</v>
      </c>
      <c r="E59" s="30">
        <f t="shared" si="25"/>
        <v>0</v>
      </c>
      <c r="F59" s="30">
        <f t="shared" si="25"/>
        <v>0</v>
      </c>
      <c r="G59" s="31">
        <f t="shared" si="25"/>
        <v>0</v>
      </c>
    </row>
    <row r="60" spans="1:10" ht="12.75">
      <c r="A60" s="44" t="s">
        <v>50</v>
      </c>
      <c r="B60" s="42"/>
      <c r="C60" s="42"/>
      <c r="D60" s="42"/>
      <c r="E60" s="42"/>
      <c r="F60" s="42"/>
      <c r="G60" s="45"/>
      <c r="H60" s="4" t="s">
        <v>83</v>
      </c>
      <c r="I60" s="82"/>
      <c r="J60" s="82"/>
    </row>
    <row r="61" spans="1:7" ht="12.75">
      <c r="A61" s="44" t="s">
        <v>51</v>
      </c>
      <c r="B61" s="42"/>
      <c r="C61" s="42"/>
      <c r="D61" s="42"/>
      <c r="E61" s="42"/>
      <c r="F61" s="42"/>
      <c r="G61" s="45"/>
    </row>
    <row r="62" spans="1:7" ht="12.75">
      <c r="A62" s="44" t="s">
        <v>47</v>
      </c>
      <c r="B62" s="30">
        <f aca="true" t="shared" si="26" ref="B62:G62">B63+B64</f>
        <v>0</v>
      </c>
      <c r="C62" s="30">
        <f t="shared" si="26"/>
        <v>0</v>
      </c>
      <c r="D62" s="30">
        <f t="shared" si="26"/>
        <v>0</v>
      </c>
      <c r="E62" s="30">
        <f t="shared" si="26"/>
        <v>0</v>
      </c>
      <c r="F62" s="30">
        <f t="shared" si="26"/>
        <v>0</v>
      </c>
      <c r="G62" s="31">
        <f t="shared" si="26"/>
        <v>0</v>
      </c>
    </row>
    <row r="63" spans="1:10" ht="12.75">
      <c r="A63" s="44" t="s">
        <v>50</v>
      </c>
      <c r="B63" s="42"/>
      <c r="C63" s="42"/>
      <c r="D63" s="42"/>
      <c r="E63" s="42"/>
      <c r="F63" s="42"/>
      <c r="G63" s="45"/>
      <c r="H63" s="4" t="s">
        <v>85</v>
      </c>
      <c r="I63" s="82"/>
      <c r="J63" s="82"/>
    </row>
    <row r="64" spans="1:7" ht="12.75">
      <c r="A64" s="44" t="s">
        <v>51</v>
      </c>
      <c r="B64" s="42"/>
      <c r="C64" s="42"/>
      <c r="D64" s="42"/>
      <c r="E64" s="42"/>
      <c r="F64" s="42"/>
      <c r="G64" s="45"/>
    </row>
    <row r="65" spans="1:12" ht="12.75">
      <c r="A65" s="46" t="s">
        <v>66</v>
      </c>
      <c r="B65" s="19">
        <f aca="true" t="shared" si="27" ref="B65:G65">B66+B69</f>
        <v>0</v>
      </c>
      <c r="C65" s="19">
        <f t="shared" si="27"/>
        <v>0</v>
      </c>
      <c r="D65" s="19">
        <f t="shared" si="27"/>
        <v>0</v>
      </c>
      <c r="E65" s="19">
        <f t="shared" si="27"/>
        <v>0</v>
      </c>
      <c r="F65" s="19">
        <f t="shared" si="27"/>
        <v>0</v>
      </c>
      <c r="G65" s="20">
        <f t="shared" si="27"/>
        <v>0</v>
      </c>
      <c r="I65" s="58" t="e">
        <f>#REF!</f>
        <v>#REF!</v>
      </c>
      <c r="J65" s="58" t="e">
        <f>#REF!</f>
        <v>#REF!</v>
      </c>
      <c r="K65" s="58" t="e">
        <f>B65-I65</f>
        <v>#REF!</v>
      </c>
      <c r="L65" s="58" t="e">
        <f>C65-J65</f>
        <v>#REF!</v>
      </c>
    </row>
    <row r="66" spans="1:7" ht="12.75">
      <c r="A66" s="44" t="s">
        <v>46</v>
      </c>
      <c r="B66" s="30">
        <f aca="true" t="shared" si="28" ref="B66:G66">B67+B68</f>
        <v>0</v>
      </c>
      <c r="C66" s="30">
        <f t="shared" si="28"/>
        <v>0</v>
      </c>
      <c r="D66" s="30">
        <f t="shared" si="28"/>
        <v>0</v>
      </c>
      <c r="E66" s="30">
        <f t="shared" si="28"/>
        <v>0</v>
      </c>
      <c r="F66" s="30">
        <f t="shared" si="28"/>
        <v>0</v>
      </c>
      <c r="G66" s="31">
        <f t="shared" si="28"/>
        <v>0</v>
      </c>
    </row>
    <row r="67" spans="1:10" ht="12.75">
      <c r="A67" s="44" t="s">
        <v>50</v>
      </c>
      <c r="B67" s="42"/>
      <c r="C67" s="42"/>
      <c r="D67" s="42"/>
      <c r="E67" s="42"/>
      <c r="F67" s="42"/>
      <c r="G67" s="45"/>
      <c r="H67" s="4" t="s">
        <v>82</v>
      </c>
      <c r="I67" s="82"/>
      <c r="J67" s="82"/>
    </row>
    <row r="68" spans="1:7" ht="12.75">
      <c r="A68" s="44" t="s">
        <v>51</v>
      </c>
      <c r="B68" s="42"/>
      <c r="C68" s="42"/>
      <c r="D68" s="42"/>
      <c r="E68" s="42"/>
      <c r="F68" s="42"/>
      <c r="G68" s="45"/>
    </row>
    <row r="69" spans="1:7" ht="12.75">
      <c r="A69" s="44" t="s">
        <v>47</v>
      </c>
      <c r="B69" s="30">
        <f aca="true" t="shared" si="29" ref="B69:G69">B70+B71</f>
        <v>0</v>
      </c>
      <c r="C69" s="30">
        <f t="shared" si="29"/>
        <v>0</v>
      </c>
      <c r="D69" s="30">
        <f t="shared" si="29"/>
        <v>0</v>
      </c>
      <c r="E69" s="30">
        <f t="shared" si="29"/>
        <v>0</v>
      </c>
      <c r="F69" s="30">
        <f t="shared" si="29"/>
        <v>0</v>
      </c>
      <c r="G69" s="31">
        <f t="shared" si="29"/>
        <v>0</v>
      </c>
    </row>
    <row r="70" spans="1:7" ht="12.75">
      <c r="A70" s="44" t="s">
        <v>50</v>
      </c>
      <c r="B70" s="42"/>
      <c r="C70" s="42"/>
      <c r="D70" s="42"/>
      <c r="E70" s="42"/>
      <c r="F70" s="42"/>
      <c r="G70" s="45"/>
    </row>
    <row r="71" spans="1:7" ht="12.75">
      <c r="A71" s="44" t="s">
        <v>51</v>
      </c>
      <c r="B71" s="42"/>
      <c r="C71" s="42"/>
      <c r="D71" s="42"/>
      <c r="E71" s="42"/>
      <c r="F71" s="42"/>
      <c r="G71" s="45"/>
    </row>
    <row r="72" spans="1:16" ht="12.75">
      <c r="A72" s="46" t="s">
        <v>45</v>
      </c>
      <c r="B72" s="19">
        <f aca="true" t="shared" si="30" ref="B72:G73">B65+B58+B51+B44+B37+B30+B23+B16+B9+B2</f>
        <v>0</v>
      </c>
      <c r="C72" s="19">
        <f t="shared" si="30"/>
        <v>0</v>
      </c>
      <c r="D72" s="19">
        <f t="shared" si="30"/>
        <v>0</v>
      </c>
      <c r="E72" s="19">
        <f t="shared" si="30"/>
        <v>0</v>
      </c>
      <c r="F72" s="19">
        <f t="shared" si="30"/>
        <v>0</v>
      </c>
      <c r="G72" s="20">
        <f t="shared" si="30"/>
        <v>0</v>
      </c>
      <c r="I72" s="58" t="e">
        <f>#REF!</f>
        <v>#REF!</v>
      </c>
      <c r="J72" s="5" t="e">
        <f>#REF!</f>
        <v>#REF!</v>
      </c>
      <c r="K72" s="58" t="e">
        <f>B72-I72</f>
        <v>#REF!</v>
      </c>
      <c r="L72" s="58" t="e">
        <f>C72-J72</f>
        <v>#REF!</v>
      </c>
      <c r="M72" s="5">
        <f>'Strateegia vorm KOV'!D13-'Strateegia vorm KOV'!D23-'Strateegia vorm KOV'!D32-'Strateegia vorm KOV'!D30-'Strateegia vorm KOV'!D28-'Strateegia vorm KOV'!D26</f>
        <v>196679000</v>
      </c>
      <c r="N72" s="5">
        <f>'Strateegia vorm KOV'!E13-'Strateegia vorm KOV'!E23-'Strateegia vorm KOV'!E32-'Strateegia vorm KOV'!E30-'Strateegia vorm KOV'!E28-'Strateegia vorm KOV'!E26</f>
        <v>195049000</v>
      </c>
      <c r="O72" s="5">
        <f>'Strateegia vorm KOV'!F13-'Strateegia vorm KOV'!F23-'Strateegia vorm KOV'!F32-'Strateegia vorm KOV'!F30-'Strateegia vorm KOV'!F28-'Strateegia vorm KOV'!F26</f>
        <v>202027000</v>
      </c>
      <c r="P72" s="5">
        <f>'Strateegia vorm KOV'!G13-'Strateegia vorm KOV'!G23-'Strateegia vorm KOV'!G32-'Strateegia vorm KOV'!G30-'Strateegia vorm KOV'!G28-'Strateegia vorm KOV'!G26</f>
        <v>210178000</v>
      </c>
    </row>
    <row r="73" spans="1:16" ht="12.75">
      <c r="A73" s="44" t="s">
        <v>46</v>
      </c>
      <c r="B73" s="30">
        <f>B66+B59+B52+B45+B38+B31+B24+B17+B10+B3</f>
        <v>0</v>
      </c>
      <c r="C73" s="30">
        <f t="shared" si="30"/>
        <v>0</v>
      </c>
      <c r="D73" s="30">
        <f t="shared" si="30"/>
        <v>0</v>
      </c>
      <c r="E73" s="30">
        <f t="shared" si="30"/>
        <v>0</v>
      </c>
      <c r="F73" s="30">
        <f t="shared" si="30"/>
        <v>0</v>
      </c>
      <c r="G73" s="31">
        <f t="shared" si="30"/>
        <v>0</v>
      </c>
      <c r="M73" s="58">
        <f>M72-D72</f>
        <v>196679000</v>
      </c>
      <c r="N73" s="58">
        <f>N72-E72</f>
        <v>195049000</v>
      </c>
      <c r="O73" s="58">
        <f>O72-F72</f>
        <v>202027000</v>
      </c>
      <c r="P73" s="58">
        <f>P72-G72</f>
        <v>210178000</v>
      </c>
    </row>
    <row r="74" spans="1:7" ht="12.75">
      <c r="A74" s="44" t="s">
        <v>50</v>
      </c>
      <c r="B74" s="30">
        <f aca="true" t="shared" si="31" ref="B74:G78">B67+B60+B53+B46+B39+B32+B25+B18+B11+B4</f>
        <v>0</v>
      </c>
      <c r="C74" s="30">
        <f t="shared" si="31"/>
        <v>0</v>
      </c>
      <c r="D74" s="30">
        <f t="shared" si="31"/>
        <v>0</v>
      </c>
      <c r="E74" s="30">
        <f t="shared" si="31"/>
        <v>0</v>
      </c>
      <c r="F74" s="30">
        <f t="shared" si="31"/>
        <v>0</v>
      </c>
      <c r="G74" s="31">
        <f t="shared" si="31"/>
        <v>0</v>
      </c>
    </row>
    <row r="75" spans="1:7" ht="12.75">
      <c r="A75" s="44" t="s">
        <v>51</v>
      </c>
      <c r="B75" s="30">
        <f t="shared" si="31"/>
        <v>0</v>
      </c>
      <c r="C75" s="30">
        <f t="shared" si="31"/>
        <v>0</v>
      </c>
      <c r="D75" s="30">
        <f t="shared" si="31"/>
        <v>0</v>
      </c>
      <c r="E75" s="30">
        <f t="shared" si="31"/>
        <v>0</v>
      </c>
      <c r="F75" s="30">
        <f t="shared" si="31"/>
        <v>0</v>
      </c>
      <c r="G75" s="31">
        <f t="shared" si="31"/>
        <v>0</v>
      </c>
    </row>
    <row r="76" spans="1:7" ht="12.75">
      <c r="A76" s="44" t="s">
        <v>47</v>
      </c>
      <c r="B76" s="30">
        <f t="shared" si="31"/>
        <v>0</v>
      </c>
      <c r="C76" s="30">
        <f t="shared" si="31"/>
        <v>0</v>
      </c>
      <c r="D76" s="30">
        <f t="shared" si="31"/>
        <v>0</v>
      </c>
      <c r="E76" s="30">
        <f t="shared" si="31"/>
        <v>0</v>
      </c>
      <c r="F76" s="30">
        <f t="shared" si="31"/>
        <v>0</v>
      </c>
      <c r="G76" s="31">
        <f t="shared" si="31"/>
        <v>0</v>
      </c>
    </row>
    <row r="77" spans="1:7" ht="12.75">
      <c r="A77" s="44" t="s">
        <v>50</v>
      </c>
      <c r="B77" s="30">
        <f t="shared" si="31"/>
        <v>0</v>
      </c>
      <c r="C77" s="30">
        <f t="shared" si="31"/>
        <v>0</v>
      </c>
      <c r="D77" s="30">
        <f t="shared" si="31"/>
        <v>0</v>
      </c>
      <c r="E77" s="30">
        <f t="shared" si="31"/>
        <v>0</v>
      </c>
      <c r="F77" s="30">
        <f t="shared" si="31"/>
        <v>0</v>
      </c>
      <c r="G77" s="31">
        <f t="shared" si="31"/>
        <v>0</v>
      </c>
    </row>
    <row r="78" spans="1:7" ht="13.5" thickBot="1">
      <c r="A78" s="47" t="s">
        <v>51</v>
      </c>
      <c r="B78" s="33">
        <f t="shared" si="31"/>
        <v>0</v>
      </c>
      <c r="C78" s="33">
        <f t="shared" si="31"/>
        <v>0</v>
      </c>
      <c r="D78" s="33">
        <f t="shared" si="31"/>
        <v>0</v>
      </c>
      <c r="E78" s="33">
        <f t="shared" si="31"/>
        <v>0</v>
      </c>
      <c r="F78" s="33">
        <f t="shared" si="31"/>
        <v>0</v>
      </c>
      <c r="G78" s="34">
        <f t="shared" si="31"/>
        <v>0</v>
      </c>
    </row>
    <row r="79" spans="1:10" ht="12.75">
      <c r="A79" s="50" t="s">
        <v>54</v>
      </c>
      <c r="B79" s="49">
        <f>B73-'Strateegia vorm KOV'!B13</f>
        <v>-152945224.39</v>
      </c>
      <c r="C79" s="49">
        <f>C73-'Strateegia vorm KOV'!C13</f>
        <v>-158330858</v>
      </c>
      <c r="D79" s="49">
        <f>D73-'Strateegia vorm KOV'!D13</f>
        <v>-161341000</v>
      </c>
      <c r="E79" s="49">
        <f>E73-'Strateegia vorm KOV'!E13</f>
        <v>-167049000</v>
      </c>
      <c r="F79" s="49">
        <f>F73-'Strateegia vorm KOV'!F13</f>
        <v>-173027000</v>
      </c>
      <c r="G79" s="49">
        <f>G73-'Strateegia vorm KOV'!G13</f>
        <v>-180178000</v>
      </c>
      <c r="H79" s="77" t="s">
        <v>73</v>
      </c>
      <c r="I79"/>
      <c r="J79"/>
    </row>
    <row r="80" spans="1:10" ht="12.75">
      <c r="A80" s="50" t="s">
        <v>55</v>
      </c>
      <c r="B80" s="49">
        <f>B76+'Strateegia vorm KOV'!B23+'Strateegia vorm KOV'!B26+'Strateegia vorm KOV'!B28+'Strateegia vorm KOV'!B30+'Strateegia vorm KOV'!B32</f>
        <v>-38034085.730000004</v>
      </c>
      <c r="C80" s="49">
        <f>C76+('Strateegia vorm KOV'!C23+'Strateegia vorm KOV'!C26+'Strateegia vorm KOV'!C28+'Strateegia vorm KOV'!C30+'Strateegia vorm KOV'!C32)</f>
        <v>-37872115</v>
      </c>
      <c r="D80" s="49">
        <f>D76+('Strateegia vorm KOV'!D23+'Strateegia vorm KOV'!D26+'Strateegia vorm KOV'!D28+'Strateegia vorm KOV'!D30+'Strateegia vorm KOV'!D32)</f>
        <v>-35338000</v>
      </c>
      <c r="E80" s="49">
        <f>E76+('Strateegia vorm KOV'!E23+'Strateegia vorm KOV'!E26+'Strateegia vorm KOV'!E28+'Strateegia vorm KOV'!E30+'Strateegia vorm KOV'!E32)</f>
        <v>-28000000</v>
      </c>
      <c r="F80" s="49">
        <f>F76+('Strateegia vorm KOV'!F23+'Strateegia vorm KOV'!F26+'Strateegia vorm KOV'!F28+'Strateegia vorm KOV'!F30+'Strateegia vorm KOV'!F32)</f>
        <v>-29000000</v>
      </c>
      <c r="G80" s="49">
        <f>G76+('Strateegia vorm KOV'!G23+'Strateegia vorm KOV'!G26+'Strateegia vorm KOV'!G28+'Strateegia vorm KOV'!G30+'Strateegia vorm KOV'!G32)</f>
        <v>-30000000</v>
      </c>
      <c r="H80" s="77" t="s">
        <v>73</v>
      </c>
      <c r="I80"/>
      <c r="J80"/>
    </row>
    <row r="81" ht="12.75">
      <c r="A81" s="4" t="s">
        <v>56</v>
      </c>
    </row>
    <row r="83" ht="13.5" thickBot="1">
      <c r="A83" s="1" t="s">
        <v>53</v>
      </c>
    </row>
    <row r="84" spans="1:7" ht="40.5" customHeight="1" thickBot="1">
      <c r="A84" s="2" t="s">
        <v>52</v>
      </c>
      <c r="B84" s="78" t="s">
        <v>96</v>
      </c>
      <c r="C84" s="78" t="s">
        <v>97</v>
      </c>
      <c r="D84" s="78" t="s">
        <v>88</v>
      </c>
      <c r="E84" s="78" t="s">
        <v>90</v>
      </c>
      <c r="F84" s="78" t="s">
        <v>94</v>
      </c>
      <c r="G84" s="78" t="s">
        <v>98</v>
      </c>
    </row>
    <row r="85" spans="1:10" s="4" customFormat="1" ht="12.75">
      <c r="A85" s="46" t="s">
        <v>44</v>
      </c>
      <c r="B85" s="19">
        <f aca="true" t="shared" si="32" ref="B85:G85">B86+B87</f>
        <v>0</v>
      </c>
      <c r="C85" s="19">
        <f t="shared" si="32"/>
        <v>0</v>
      </c>
      <c r="D85" s="19">
        <f t="shared" si="32"/>
        <v>0</v>
      </c>
      <c r="E85" s="19">
        <f t="shared" si="32"/>
        <v>0</v>
      </c>
      <c r="F85" s="19">
        <f t="shared" si="32"/>
        <v>0</v>
      </c>
      <c r="G85" s="20">
        <f t="shared" si="32"/>
        <v>0</v>
      </c>
      <c r="I85" s="82"/>
      <c r="J85" s="82"/>
    </row>
    <row r="86" spans="1:10" s="4" customFormat="1" ht="12.75">
      <c r="A86" s="44" t="s">
        <v>46</v>
      </c>
      <c r="B86" s="30">
        <f aca="true" t="shared" si="33" ref="B86:G86">B5</f>
        <v>0</v>
      </c>
      <c r="C86" s="30">
        <f t="shared" si="33"/>
        <v>0</v>
      </c>
      <c r="D86" s="30">
        <f t="shared" si="33"/>
        <v>0</v>
      </c>
      <c r="E86" s="30">
        <f t="shared" si="33"/>
        <v>0</v>
      </c>
      <c r="F86" s="30">
        <f t="shared" si="33"/>
        <v>0</v>
      </c>
      <c r="G86" s="30">
        <f t="shared" si="33"/>
        <v>0</v>
      </c>
      <c r="I86" s="82"/>
      <c r="J86" s="82"/>
    </row>
    <row r="87" spans="1:7" ht="12.75">
      <c r="A87" s="44" t="s">
        <v>47</v>
      </c>
      <c r="B87" s="30">
        <f aca="true" t="shared" si="34" ref="B87:G87">B8</f>
        <v>0</v>
      </c>
      <c r="C87" s="30">
        <f t="shared" si="34"/>
        <v>0</v>
      </c>
      <c r="D87" s="30">
        <f t="shared" si="34"/>
        <v>0</v>
      </c>
      <c r="E87" s="30">
        <f t="shared" si="34"/>
        <v>0</v>
      </c>
      <c r="F87" s="30">
        <f t="shared" si="34"/>
        <v>0</v>
      </c>
      <c r="G87" s="30">
        <f t="shared" si="34"/>
        <v>0</v>
      </c>
    </row>
    <row r="88" spans="1:7" ht="12.75">
      <c r="A88" s="46" t="s">
        <v>43</v>
      </c>
      <c r="B88" s="19">
        <f aca="true" t="shared" si="35" ref="B88:G88">B89+B90</f>
        <v>0</v>
      </c>
      <c r="C88" s="19">
        <f t="shared" si="35"/>
        <v>0</v>
      </c>
      <c r="D88" s="19">
        <f t="shared" si="35"/>
        <v>0</v>
      </c>
      <c r="E88" s="19">
        <f t="shared" si="35"/>
        <v>0</v>
      </c>
      <c r="F88" s="19">
        <f t="shared" si="35"/>
        <v>0</v>
      </c>
      <c r="G88" s="20">
        <f t="shared" si="35"/>
        <v>0</v>
      </c>
    </row>
    <row r="89" spans="1:7" ht="12.75">
      <c r="A89" s="44" t="s">
        <v>46</v>
      </c>
      <c r="B89" s="30">
        <f aca="true" t="shared" si="36" ref="B89:G89">B12</f>
        <v>0</v>
      </c>
      <c r="C89" s="30">
        <f t="shared" si="36"/>
        <v>0</v>
      </c>
      <c r="D89" s="30">
        <f t="shared" si="36"/>
        <v>0</v>
      </c>
      <c r="E89" s="30">
        <f t="shared" si="36"/>
        <v>0</v>
      </c>
      <c r="F89" s="30">
        <f t="shared" si="36"/>
        <v>0</v>
      </c>
      <c r="G89" s="30">
        <f t="shared" si="36"/>
        <v>0</v>
      </c>
    </row>
    <row r="90" spans="1:7" ht="12.75">
      <c r="A90" s="44" t="s">
        <v>47</v>
      </c>
      <c r="B90" s="30">
        <f aca="true" t="shared" si="37" ref="B90:G90">B15</f>
        <v>0</v>
      </c>
      <c r="C90" s="30">
        <f t="shared" si="37"/>
        <v>0</v>
      </c>
      <c r="D90" s="30">
        <f t="shared" si="37"/>
        <v>0</v>
      </c>
      <c r="E90" s="30">
        <f t="shared" si="37"/>
        <v>0</v>
      </c>
      <c r="F90" s="30">
        <f t="shared" si="37"/>
        <v>0</v>
      </c>
      <c r="G90" s="30">
        <f t="shared" si="37"/>
        <v>0</v>
      </c>
    </row>
    <row r="91" spans="1:7" ht="12.75">
      <c r="A91" s="46" t="s">
        <v>42</v>
      </c>
      <c r="B91" s="19">
        <f aca="true" t="shared" si="38" ref="B91:G91">B92+B93</f>
        <v>0</v>
      </c>
      <c r="C91" s="19">
        <f t="shared" si="38"/>
        <v>0</v>
      </c>
      <c r="D91" s="19">
        <f t="shared" si="38"/>
        <v>0</v>
      </c>
      <c r="E91" s="19">
        <f t="shared" si="38"/>
        <v>0</v>
      </c>
      <c r="F91" s="19">
        <f t="shared" si="38"/>
        <v>0</v>
      </c>
      <c r="G91" s="20">
        <f t="shared" si="38"/>
        <v>0</v>
      </c>
    </row>
    <row r="92" spans="1:7" ht="12.75">
      <c r="A92" s="44" t="s">
        <v>46</v>
      </c>
      <c r="B92" s="30">
        <f aca="true" t="shared" si="39" ref="B92:G92">B19</f>
        <v>0</v>
      </c>
      <c r="C92" s="30">
        <f t="shared" si="39"/>
        <v>0</v>
      </c>
      <c r="D92" s="30">
        <f t="shared" si="39"/>
        <v>0</v>
      </c>
      <c r="E92" s="30">
        <f t="shared" si="39"/>
        <v>0</v>
      </c>
      <c r="F92" s="30">
        <f t="shared" si="39"/>
        <v>0</v>
      </c>
      <c r="G92" s="30">
        <f t="shared" si="39"/>
        <v>0</v>
      </c>
    </row>
    <row r="93" spans="1:7" ht="12.75">
      <c r="A93" s="44" t="s">
        <v>47</v>
      </c>
      <c r="B93" s="30">
        <f aca="true" t="shared" si="40" ref="B93:G93">B22</f>
        <v>0</v>
      </c>
      <c r="C93" s="30">
        <f t="shared" si="40"/>
        <v>0</v>
      </c>
      <c r="D93" s="30">
        <f t="shared" si="40"/>
        <v>0</v>
      </c>
      <c r="E93" s="30">
        <f t="shared" si="40"/>
        <v>0</v>
      </c>
      <c r="F93" s="30">
        <f t="shared" si="40"/>
        <v>0</v>
      </c>
      <c r="G93" s="30">
        <f t="shared" si="40"/>
        <v>0</v>
      </c>
    </row>
    <row r="94" spans="1:7" ht="12.75">
      <c r="A94" s="46" t="s">
        <v>41</v>
      </c>
      <c r="B94" s="19">
        <f aca="true" t="shared" si="41" ref="B94:G94">B95+B96</f>
        <v>0</v>
      </c>
      <c r="C94" s="19">
        <f t="shared" si="41"/>
        <v>0</v>
      </c>
      <c r="D94" s="19">
        <f t="shared" si="41"/>
        <v>0</v>
      </c>
      <c r="E94" s="19">
        <f t="shared" si="41"/>
        <v>0</v>
      </c>
      <c r="F94" s="19">
        <f t="shared" si="41"/>
        <v>0</v>
      </c>
      <c r="G94" s="20">
        <f t="shared" si="41"/>
        <v>0</v>
      </c>
    </row>
    <row r="95" spans="1:7" ht="12.75">
      <c r="A95" s="44" t="s">
        <v>46</v>
      </c>
      <c r="B95" s="30">
        <f aca="true" t="shared" si="42" ref="B95:G95">B26</f>
        <v>0</v>
      </c>
      <c r="C95" s="30">
        <f t="shared" si="42"/>
        <v>0</v>
      </c>
      <c r="D95" s="30">
        <f t="shared" si="42"/>
        <v>0</v>
      </c>
      <c r="E95" s="30">
        <f t="shared" si="42"/>
        <v>0</v>
      </c>
      <c r="F95" s="30">
        <f t="shared" si="42"/>
        <v>0</v>
      </c>
      <c r="G95" s="30">
        <f t="shared" si="42"/>
        <v>0</v>
      </c>
    </row>
    <row r="96" spans="1:7" ht="12.75">
      <c r="A96" s="44" t="s">
        <v>47</v>
      </c>
      <c r="B96" s="30">
        <f aca="true" t="shared" si="43" ref="B96:G96">B29</f>
        <v>0</v>
      </c>
      <c r="C96" s="30">
        <f t="shared" si="43"/>
        <v>0</v>
      </c>
      <c r="D96" s="30">
        <f t="shared" si="43"/>
        <v>0</v>
      </c>
      <c r="E96" s="30">
        <f t="shared" si="43"/>
        <v>0</v>
      </c>
      <c r="F96" s="30">
        <f t="shared" si="43"/>
        <v>0</v>
      </c>
      <c r="G96" s="30">
        <f t="shared" si="43"/>
        <v>0</v>
      </c>
    </row>
    <row r="97" spans="1:7" ht="12.75">
      <c r="A97" s="46" t="s">
        <v>40</v>
      </c>
      <c r="B97" s="19">
        <f aca="true" t="shared" si="44" ref="B97:G97">B98+B99</f>
        <v>0</v>
      </c>
      <c r="C97" s="19">
        <f t="shared" si="44"/>
        <v>0</v>
      </c>
      <c r="D97" s="19">
        <f t="shared" si="44"/>
        <v>0</v>
      </c>
      <c r="E97" s="19">
        <f t="shared" si="44"/>
        <v>0</v>
      </c>
      <c r="F97" s="19">
        <f t="shared" si="44"/>
        <v>0</v>
      </c>
      <c r="G97" s="20">
        <f t="shared" si="44"/>
        <v>0</v>
      </c>
    </row>
    <row r="98" spans="1:7" ht="12.75">
      <c r="A98" s="44" t="s">
        <v>46</v>
      </c>
      <c r="B98" s="30">
        <f aca="true" t="shared" si="45" ref="B98:G98">B33</f>
        <v>0</v>
      </c>
      <c r="C98" s="30">
        <f t="shared" si="45"/>
        <v>0</v>
      </c>
      <c r="D98" s="30">
        <f t="shared" si="45"/>
        <v>0</v>
      </c>
      <c r="E98" s="30">
        <f t="shared" si="45"/>
        <v>0</v>
      </c>
      <c r="F98" s="30">
        <f t="shared" si="45"/>
        <v>0</v>
      </c>
      <c r="G98" s="30">
        <f t="shared" si="45"/>
        <v>0</v>
      </c>
    </row>
    <row r="99" spans="1:7" ht="12.75">
      <c r="A99" s="44" t="s">
        <v>47</v>
      </c>
      <c r="B99" s="30">
        <f aca="true" t="shared" si="46" ref="B99:G99">B36</f>
        <v>0</v>
      </c>
      <c r="C99" s="30">
        <f t="shared" si="46"/>
        <v>0</v>
      </c>
      <c r="D99" s="30">
        <f t="shared" si="46"/>
        <v>0</v>
      </c>
      <c r="E99" s="30">
        <f t="shared" si="46"/>
        <v>0</v>
      </c>
      <c r="F99" s="30">
        <f t="shared" si="46"/>
        <v>0</v>
      </c>
      <c r="G99" s="30">
        <f t="shared" si="46"/>
        <v>0</v>
      </c>
    </row>
    <row r="100" spans="1:7" ht="12.75">
      <c r="A100" s="46" t="s">
        <v>39</v>
      </c>
      <c r="B100" s="19">
        <f aca="true" t="shared" si="47" ref="B100:G100">B101+B102</f>
        <v>0</v>
      </c>
      <c r="C100" s="19">
        <f t="shared" si="47"/>
        <v>0</v>
      </c>
      <c r="D100" s="19">
        <f t="shared" si="47"/>
        <v>0</v>
      </c>
      <c r="E100" s="19">
        <f t="shared" si="47"/>
        <v>0</v>
      </c>
      <c r="F100" s="19">
        <f t="shared" si="47"/>
        <v>0</v>
      </c>
      <c r="G100" s="20">
        <f t="shared" si="47"/>
        <v>0</v>
      </c>
    </row>
    <row r="101" spans="1:7" ht="12.75">
      <c r="A101" s="44" t="s">
        <v>46</v>
      </c>
      <c r="B101" s="30">
        <f aca="true" t="shared" si="48" ref="B101:G101">B40</f>
        <v>0</v>
      </c>
      <c r="C101" s="30">
        <f t="shared" si="48"/>
        <v>0</v>
      </c>
      <c r="D101" s="30">
        <f t="shared" si="48"/>
        <v>0</v>
      </c>
      <c r="E101" s="30">
        <f t="shared" si="48"/>
        <v>0</v>
      </c>
      <c r="F101" s="30">
        <f t="shared" si="48"/>
        <v>0</v>
      </c>
      <c r="G101" s="30">
        <f t="shared" si="48"/>
        <v>0</v>
      </c>
    </row>
    <row r="102" spans="1:7" ht="12.75">
      <c r="A102" s="44" t="s">
        <v>47</v>
      </c>
      <c r="B102" s="30">
        <f aca="true" t="shared" si="49" ref="B102:G102">B43</f>
        <v>0</v>
      </c>
      <c r="C102" s="30">
        <f t="shared" si="49"/>
        <v>0</v>
      </c>
      <c r="D102" s="30">
        <f t="shared" si="49"/>
        <v>0</v>
      </c>
      <c r="E102" s="30">
        <f t="shared" si="49"/>
        <v>0</v>
      </c>
      <c r="F102" s="30">
        <f t="shared" si="49"/>
        <v>0</v>
      </c>
      <c r="G102" s="30">
        <f t="shared" si="49"/>
        <v>0</v>
      </c>
    </row>
    <row r="103" spans="1:7" ht="12.75">
      <c r="A103" s="46" t="s">
        <v>38</v>
      </c>
      <c r="B103" s="19">
        <f aca="true" t="shared" si="50" ref="B103:G103">B104+B105</f>
        <v>0</v>
      </c>
      <c r="C103" s="19">
        <f t="shared" si="50"/>
        <v>0</v>
      </c>
      <c r="D103" s="19">
        <f t="shared" si="50"/>
        <v>0</v>
      </c>
      <c r="E103" s="19">
        <f t="shared" si="50"/>
        <v>0</v>
      </c>
      <c r="F103" s="19">
        <f t="shared" si="50"/>
        <v>0</v>
      </c>
      <c r="G103" s="20">
        <f t="shared" si="50"/>
        <v>0</v>
      </c>
    </row>
    <row r="104" spans="1:7" ht="12.75">
      <c r="A104" s="44" t="s">
        <v>46</v>
      </c>
      <c r="B104" s="30">
        <f aca="true" t="shared" si="51" ref="B104:G104">B47</f>
        <v>0</v>
      </c>
      <c r="C104" s="30">
        <f t="shared" si="51"/>
        <v>0</v>
      </c>
      <c r="D104" s="30">
        <f t="shared" si="51"/>
        <v>0</v>
      </c>
      <c r="E104" s="30">
        <f t="shared" si="51"/>
        <v>0</v>
      </c>
      <c r="F104" s="30">
        <f t="shared" si="51"/>
        <v>0</v>
      </c>
      <c r="G104" s="30">
        <f t="shared" si="51"/>
        <v>0</v>
      </c>
    </row>
    <row r="105" spans="1:7" ht="12.75">
      <c r="A105" s="44" t="s">
        <v>47</v>
      </c>
      <c r="B105" s="30">
        <f aca="true" t="shared" si="52" ref="B105:G105">B50</f>
        <v>0</v>
      </c>
      <c r="C105" s="30">
        <f t="shared" si="52"/>
        <v>0</v>
      </c>
      <c r="D105" s="30">
        <f t="shared" si="52"/>
        <v>0</v>
      </c>
      <c r="E105" s="30">
        <f t="shared" si="52"/>
        <v>0</v>
      </c>
      <c r="F105" s="30">
        <f t="shared" si="52"/>
        <v>0</v>
      </c>
      <c r="G105" s="30">
        <f t="shared" si="52"/>
        <v>0</v>
      </c>
    </row>
    <row r="106" spans="1:7" ht="12.75">
      <c r="A106" s="46" t="s">
        <v>37</v>
      </c>
      <c r="B106" s="19">
        <f aca="true" t="shared" si="53" ref="B106:G106">B107+B108</f>
        <v>0</v>
      </c>
      <c r="C106" s="19">
        <f t="shared" si="53"/>
        <v>0</v>
      </c>
      <c r="D106" s="19">
        <f t="shared" si="53"/>
        <v>0</v>
      </c>
      <c r="E106" s="19">
        <f t="shared" si="53"/>
        <v>0</v>
      </c>
      <c r="F106" s="19">
        <f t="shared" si="53"/>
        <v>0</v>
      </c>
      <c r="G106" s="20">
        <f t="shared" si="53"/>
        <v>0</v>
      </c>
    </row>
    <row r="107" spans="1:7" ht="12.75">
      <c r="A107" s="44" t="s">
        <v>46</v>
      </c>
      <c r="B107" s="30">
        <f aca="true" t="shared" si="54" ref="B107:G107">B54</f>
        <v>0</v>
      </c>
      <c r="C107" s="30">
        <f t="shared" si="54"/>
        <v>0</v>
      </c>
      <c r="D107" s="30">
        <f t="shared" si="54"/>
        <v>0</v>
      </c>
      <c r="E107" s="30">
        <f t="shared" si="54"/>
        <v>0</v>
      </c>
      <c r="F107" s="30">
        <f t="shared" si="54"/>
        <v>0</v>
      </c>
      <c r="G107" s="30">
        <f t="shared" si="54"/>
        <v>0</v>
      </c>
    </row>
    <row r="108" spans="1:7" ht="12.75">
      <c r="A108" s="44" t="s">
        <v>47</v>
      </c>
      <c r="B108" s="30">
        <f aca="true" t="shared" si="55" ref="B108:G108">B57</f>
        <v>0</v>
      </c>
      <c r="C108" s="30">
        <f t="shared" si="55"/>
        <v>0</v>
      </c>
      <c r="D108" s="30">
        <f t="shared" si="55"/>
        <v>0</v>
      </c>
      <c r="E108" s="30">
        <f t="shared" si="55"/>
        <v>0</v>
      </c>
      <c r="F108" s="30">
        <f t="shared" si="55"/>
        <v>0</v>
      </c>
      <c r="G108" s="30">
        <f t="shared" si="55"/>
        <v>0</v>
      </c>
    </row>
    <row r="109" spans="1:7" ht="12.75">
      <c r="A109" s="46" t="s">
        <v>36</v>
      </c>
      <c r="B109" s="19">
        <f aca="true" t="shared" si="56" ref="B109:G109">B110+B111</f>
        <v>0</v>
      </c>
      <c r="C109" s="19">
        <f t="shared" si="56"/>
        <v>0</v>
      </c>
      <c r="D109" s="19">
        <f t="shared" si="56"/>
        <v>0</v>
      </c>
      <c r="E109" s="19">
        <f t="shared" si="56"/>
        <v>0</v>
      </c>
      <c r="F109" s="19">
        <f t="shared" si="56"/>
        <v>0</v>
      </c>
      <c r="G109" s="20">
        <f t="shared" si="56"/>
        <v>0</v>
      </c>
    </row>
    <row r="110" spans="1:7" ht="12.75">
      <c r="A110" s="44" t="s">
        <v>46</v>
      </c>
      <c r="B110" s="30">
        <f aca="true" t="shared" si="57" ref="B110:G110">B61</f>
        <v>0</v>
      </c>
      <c r="C110" s="30">
        <f t="shared" si="57"/>
        <v>0</v>
      </c>
      <c r="D110" s="30">
        <f t="shared" si="57"/>
        <v>0</v>
      </c>
      <c r="E110" s="30">
        <f t="shared" si="57"/>
        <v>0</v>
      </c>
      <c r="F110" s="30">
        <f t="shared" si="57"/>
        <v>0</v>
      </c>
      <c r="G110" s="30">
        <f t="shared" si="57"/>
        <v>0</v>
      </c>
    </row>
    <row r="111" spans="1:7" ht="12.75">
      <c r="A111" s="44" t="s">
        <v>47</v>
      </c>
      <c r="B111" s="30">
        <f aca="true" t="shared" si="58" ref="B111:G111">B64</f>
        <v>0</v>
      </c>
      <c r="C111" s="30">
        <f t="shared" si="58"/>
        <v>0</v>
      </c>
      <c r="D111" s="30">
        <f t="shared" si="58"/>
        <v>0</v>
      </c>
      <c r="E111" s="30">
        <f t="shared" si="58"/>
        <v>0</v>
      </c>
      <c r="F111" s="30">
        <f t="shared" si="58"/>
        <v>0</v>
      </c>
      <c r="G111" s="30">
        <f t="shared" si="58"/>
        <v>0</v>
      </c>
    </row>
    <row r="112" spans="1:7" ht="12.75">
      <c r="A112" s="46" t="s">
        <v>35</v>
      </c>
      <c r="B112" s="19">
        <f aca="true" t="shared" si="59" ref="B112:G112">B113+B114</f>
        <v>0</v>
      </c>
      <c r="C112" s="19">
        <f t="shared" si="59"/>
        <v>0</v>
      </c>
      <c r="D112" s="19">
        <f t="shared" si="59"/>
        <v>0</v>
      </c>
      <c r="E112" s="19">
        <f t="shared" si="59"/>
        <v>0</v>
      </c>
      <c r="F112" s="19">
        <f t="shared" si="59"/>
        <v>0</v>
      </c>
      <c r="G112" s="20">
        <f t="shared" si="59"/>
        <v>0</v>
      </c>
    </row>
    <row r="113" spans="1:7" ht="12.75">
      <c r="A113" s="44" t="s">
        <v>46</v>
      </c>
      <c r="B113" s="30">
        <f aca="true" t="shared" si="60" ref="B113:G113">B68</f>
        <v>0</v>
      </c>
      <c r="C113" s="30">
        <f t="shared" si="60"/>
        <v>0</v>
      </c>
      <c r="D113" s="30">
        <f t="shared" si="60"/>
        <v>0</v>
      </c>
      <c r="E113" s="30">
        <f t="shared" si="60"/>
        <v>0</v>
      </c>
      <c r="F113" s="30">
        <f t="shared" si="60"/>
        <v>0</v>
      </c>
      <c r="G113" s="30">
        <f t="shared" si="60"/>
        <v>0</v>
      </c>
    </row>
    <row r="114" spans="1:7" ht="12.75">
      <c r="A114" s="44" t="s">
        <v>47</v>
      </c>
      <c r="B114" s="30">
        <f aca="true" t="shared" si="61" ref="B114:G114">B71</f>
        <v>0</v>
      </c>
      <c r="C114" s="30">
        <f t="shared" si="61"/>
        <v>0</v>
      </c>
      <c r="D114" s="30">
        <f t="shared" si="61"/>
        <v>0</v>
      </c>
      <c r="E114" s="30">
        <f t="shared" si="61"/>
        <v>0</v>
      </c>
      <c r="F114" s="30">
        <f t="shared" si="61"/>
        <v>0</v>
      </c>
      <c r="G114" s="30">
        <f t="shared" si="61"/>
        <v>0</v>
      </c>
    </row>
    <row r="115" spans="1:7" ht="12.75">
      <c r="A115" s="46" t="s">
        <v>45</v>
      </c>
      <c r="B115" s="19">
        <f aca="true" t="shared" si="62" ref="B115:G117">B112+B109+B106+B103+B100+B97+B94+B91+B88+B85</f>
        <v>0</v>
      </c>
      <c r="C115" s="19">
        <f t="shared" si="62"/>
        <v>0</v>
      </c>
      <c r="D115" s="19">
        <f t="shared" si="62"/>
        <v>0</v>
      </c>
      <c r="E115" s="19">
        <f t="shared" si="62"/>
        <v>0</v>
      </c>
      <c r="F115" s="19">
        <f t="shared" si="62"/>
        <v>0</v>
      </c>
      <c r="G115" s="20">
        <f t="shared" si="62"/>
        <v>0</v>
      </c>
    </row>
    <row r="116" spans="1:7" ht="12.75">
      <c r="A116" s="44" t="s">
        <v>46</v>
      </c>
      <c r="B116" s="30">
        <f t="shared" si="62"/>
        <v>0</v>
      </c>
      <c r="C116" s="30">
        <f t="shared" si="62"/>
        <v>0</v>
      </c>
      <c r="D116" s="30">
        <f t="shared" si="62"/>
        <v>0</v>
      </c>
      <c r="E116" s="30">
        <f t="shared" si="62"/>
        <v>0</v>
      </c>
      <c r="F116" s="30">
        <f t="shared" si="62"/>
        <v>0</v>
      </c>
      <c r="G116" s="31">
        <f t="shared" si="62"/>
        <v>0</v>
      </c>
    </row>
    <row r="117" spans="1:7" ht="13.5" thickBot="1">
      <c r="A117" s="47" t="s">
        <v>47</v>
      </c>
      <c r="B117" s="33">
        <f t="shared" si="62"/>
        <v>0</v>
      </c>
      <c r="C117" s="33">
        <f t="shared" si="62"/>
        <v>0</v>
      </c>
      <c r="D117" s="33">
        <f t="shared" si="62"/>
        <v>0</v>
      </c>
      <c r="E117" s="33">
        <f t="shared" si="62"/>
        <v>0</v>
      </c>
      <c r="F117" s="33">
        <f t="shared" si="62"/>
        <v>0</v>
      </c>
      <c r="G117" s="34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3" sqref="B33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12</v>
      </c>
      <c r="B1" s="78" t="s">
        <v>113</v>
      </c>
      <c r="C1" s="78" t="s">
        <v>114</v>
      </c>
      <c r="D1" s="78" t="s">
        <v>98</v>
      </c>
      <c r="E1" s="78" t="s">
        <v>102</v>
      </c>
      <c r="F1" s="78" t="s">
        <v>103</v>
      </c>
      <c r="G1" s="131" t="s">
        <v>115</v>
      </c>
    </row>
    <row r="2" spans="1:9" ht="15" customHeight="1">
      <c r="A2" s="68" t="s">
        <v>0</v>
      </c>
      <c r="B2" s="40">
        <v>172114846.89999998</v>
      </c>
      <c r="C2" s="40">
        <v>173963236.47</v>
      </c>
      <c r="D2" s="40">
        <v>176016851.47</v>
      </c>
      <c r="E2" s="40">
        <v>183126851.47</v>
      </c>
      <c r="F2" s="40">
        <v>191029851.47</v>
      </c>
      <c r="G2" s="41">
        <v>200672851.47</v>
      </c>
      <c r="I2" s="4"/>
    </row>
    <row r="3" spans="1:9" ht="12.75">
      <c r="A3" s="69" t="s">
        <v>1</v>
      </c>
      <c r="B3" s="24">
        <v>155401195.11999997</v>
      </c>
      <c r="C3" s="24">
        <v>160736709.47</v>
      </c>
      <c r="D3" s="24">
        <v>163886851.47</v>
      </c>
      <c r="E3" s="24">
        <v>169684851.47</v>
      </c>
      <c r="F3" s="24">
        <v>175747851.47</v>
      </c>
      <c r="G3" s="38">
        <v>182933851.47</v>
      </c>
      <c r="I3" s="4"/>
    </row>
    <row r="4" spans="1:9" ht="12.75">
      <c r="A4" s="72" t="s">
        <v>81</v>
      </c>
      <c r="B4" s="75">
        <v>640879.4</v>
      </c>
      <c r="C4" s="75">
        <v>640000</v>
      </c>
      <c r="D4" s="75">
        <v>640000</v>
      </c>
      <c r="E4" s="75">
        <v>640000</v>
      </c>
      <c r="F4" s="75">
        <v>640000</v>
      </c>
      <c r="G4" s="76">
        <v>640000</v>
      </c>
      <c r="I4" s="4"/>
    </row>
    <row r="5" spans="1:10" ht="12.75">
      <c r="A5" s="69" t="s">
        <v>7</v>
      </c>
      <c r="B5" s="24">
        <v>16713651.780000001</v>
      </c>
      <c r="C5" s="24">
        <v>13226527</v>
      </c>
      <c r="D5" s="24">
        <v>12130000</v>
      </c>
      <c r="E5" s="24">
        <v>13442000</v>
      </c>
      <c r="F5" s="24">
        <v>15282000</v>
      </c>
      <c r="G5" s="38">
        <v>17739000</v>
      </c>
      <c r="J5" s="3"/>
    </row>
    <row r="6" spans="1:10" ht="12.75">
      <c r="A6" s="6" t="s">
        <v>2</v>
      </c>
      <c r="B6" s="19">
        <v>-26448748.980000008</v>
      </c>
      <c r="C6" s="19">
        <v>-28505515</v>
      </c>
      <c r="D6" s="19">
        <v>-19470000</v>
      </c>
      <c r="E6" s="19">
        <v>-19085000</v>
      </c>
      <c r="F6" s="19">
        <v>-20076000</v>
      </c>
      <c r="G6" s="20">
        <v>-21071000</v>
      </c>
      <c r="I6" s="4"/>
      <c r="J6" s="3"/>
    </row>
    <row r="7" spans="1:7" ht="12.75">
      <c r="A7" s="12" t="s">
        <v>3</v>
      </c>
      <c r="B7" s="19">
        <v>-9735097.200000007</v>
      </c>
      <c r="C7" s="19">
        <v>-15278988</v>
      </c>
      <c r="D7" s="19">
        <v>-7340000</v>
      </c>
      <c r="E7" s="19">
        <v>-5643000</v>
      </c>
      <c r="F7" s="19">
        <v>-4794000</v>
      </c>
      <c r="G7" s="20">
        <v>-3332000</v>
      </c>
    </row>
    <row r="8" spans="1:9" ht="12.75">
      <c r="A8" s="12" t="s">
        <v>4</v>
      </c>
      <c r="B8" s="19">
        <v>11118058.120000001</v>
      </c>
      <c r="C8" s="19">
        <v>6585655</v>
      </c>
      <c r="D8" s="19">
        <v>5499843</v>
      </c>
      <c r="E8" s="19">
        <v>6000000</v>
      </c>
      <c r="F8" s="19">
        <v>5000000</v>
      </c>
      <c r="G8" s="20">
        <v>4000000</v>
      </c>
      <c r="I8" s="4"/>
    </row>
    <row r="9" spans="1:7" ht="25.5">
      <c r="A9" s="13" t="s">
        <v>29</v>
      </c>
      <c r="B9" s="19">
        <v>463958.349999999</v>
      </c>
      <c r="C9" s="19">
        <v>-8693333</v>
      </c>
      <c r="D9" s="19">
        <v>-1840157</v>
      </c>
      <c r="E9" s="19">
        <v>357000</v>
      </c>
      <c r="F9" s="19">
        <v>206000</v>
      </c>
      <c r="G9" s="20">
        <v>668000</v>
      </c>
    </row>
    <row r="10" spans="1:7" ht="12.75">
      <c r="A10" s="13" t="s">
        <v>105</v>
      </c>
      <c r="B10" s="19">
        <v>-919002.5699999947</v>
      </c>
      <c r="C10" s="19">
        <v>0</v>
      </c>
      <c r="D10" s="19">
        <v>0</v>
      </c>
      <c r="E10" s="19">
        <v>0</v>
      </c>
      <c r="F10" s="19">
        <v>0</v>
      </c>
      <c r="G10" s="20">
        <v>0</v>
      </c>
    </row>
    <row r="11" spans="1:7" ht="12.75">
      <c r="A11" s="70"/>
      <c r="B11" s="22"/>
      <c r="C11" s="22"/>
      <c r="D11" s="22"/>
      <c r="E11" s="22"/>
      <c r="F11" s="22"/>
      <c r="G11" s="23"/>
    </row>
    <row r="12" spans="1:7" ht="12.75">
      <c r="A12" s="13" t="s">
        <v>6</v>
      </c>
      <c r="B12" s="24">
        <v>14481242.47</v>
      </c>
      <c r="C12" s="25">
        <v>5787909.470000001</v>
      </c>
      <c r="D12" s="25">
        <v>3947752.4700000007</v>
      </c>
      <c r="E12" s="25">
        <v>4304752.470000001</v>
      </c>
      <c r="F12" s="25">
        <v>4510752.470000001</v>
      </c>
      <c r="G12" s="26">
        <v>5178752.470000001</v>
      </c>
    </row>
    <row r="13" spans="1:7" ht="12.75">
      <c r="A13" s="14" t="s">
        <v>11</v>
      </c>
      <c r="B13" s="24">
        <v>85017643.91</v>
      </c>
      <c r="C13" s="24">
        <v>91533926.91</v>
      </c>
      <c r="D13" s="24">
        <v>97033769.91</v>
      </c>
      <c r="E13" s="24">
        <v>103033769.91</v>
      </c>
      <c r="F13" s="24">
        <v>108033769.91</v>
      </c>
      <c r="G13" s="38">
        <v>112033769.91</v>
      </c>
    </row>
    <row r="14" spans="1:7" ht="22.5">
      <c r="A14" s="71" t="s">
        <v>87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1">
        <v>0</v>
      </c>
    </row>
    <row r="15" spans="1:7" ht="12.75">
      <c r="A15" s="15" t="s">
        <v>30</v>
      </c>
      <c r="B15" s="35">
        <v>70536401.44</v>
      </c>
      <c r="C15" s="35">
        <v>85746017.44</v>
      </c>
      <c r="D15" s="35">
        <v>93086017.44</v>
      </c>
      <c r="E15" s="35">
        <v>98729017.44</v>
      </c>
      <c r="F15" s="35">
        <v>103523017.44</v>
      </c>
      <c r="G15" s="27">
        <v>106855017.44</v>
      </c>
    </row>
    <row r="16" spans="1:7" ht="12.75">
      <c r="A16" s="15" t="s">
        <v>31</v>
      </c>
      <c r="B16" s="28">
        <v>0.4098217132946246</v>
      </c>
      <c r="C16" s="28">
        <v>0.492897345323803</v>
      </c>
      <c r="D16" s="28">
        <v>0.5288471908376648</v>
      </c>
      <c r="E16" s="28">
        <v>0.5391291154054154</v>
      </c>
      <c r="F16" s="28">
        <v>0.5419206299087639</v>
      </c>
      <c r="G16" s="29">
        <v>0.5324836750823492</v>
      </c>
    </row>
    <row r="17" spans="1:7" ht="12.75">
      <c r="A17" s="15" t="s">
        <v>32</v>
      </c>
      <c r="B17" s="30">
        <v>104127187.08</v>
      </c>
      <c r="C17" s="30">
        <v>139170589.176</v>
      </c>
      <c r="D17" s="30">
        <v>140813481.176</v>
      </c>
      <c r="E17" s="30">
        <v>109876110.882</v>
      </c>
      <c r="F17" s="30">
        <v>114617910.882</v>
      </c>
      <c r="G17" s="31">
        <v>120403710.882</v>
      </c>
    </row>
    <row r="18" spans="1:7" ht="12.75">
      <c r="A18" s="15" t="s">
        <v>33</v>
      </c>
      <c r="B18" s="32">
        <v>0.6049866641690631</v>
      </c>
      <c r="C18" s="32">
        <v>0.8</v>
      </c>
      <c r="D18" s="32">
        <v>0.8</v>
      </c>
      <c r="E18" s="32">
        <v>0.6</v>
      </c>
      <c r="F18" s="32">
        <v>0.6</v>
      </c>
      <c r="G18" s="29">
        <v>0.6</v>
      </c>
    </row>
    <row r="19" spans="1:7" ht="13.5" thickBot="1">
      <c r="A19" s="17" t="s">
        <v>34</v>
      </c>
      <c r="B19" s="33">
        <v>33590785.64</v>
      </c>
      <c r="C19" s="33">
        <v>53424571.736</v>
      </c>
      <c r="D19" s="33">
        <v>47727463.736</v>
      </c>
      <c r="E19" s="33">
        <v>11147093.442000002</v>
      </c>
      <c r="F19" s="33">
        <v>11094893.442000002</v>
      </c>
      <c r="G19" s="34">
        <v>13548693.442000002</v>
      </c>
    </row>
    <row r="21" spans="2:7" ht="12.75">
      <c r="B21" s="58"/>
      <c r="C21" s="58"/>
      <c r="D21" s="58"/>
      <c r="E21" s="58"/>
      <c r="F21" s="58"/>
      <c r="G21" s="58"/>
    </row>
    <row r="22" spans="2:7" ht="12.75">
      <c r="B22" s="58"/>
      <c r="C22" s="58"/>
      <c r="D22" s="58"/>
      <c r="E22" s="58"/>
      <c r="F22" s="58"/>
      <c r="G22" s="58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Admin</cp:lastModifiedBy>
  <cp:lastPrinted>2012-02-28T06:47:43Z</cp:lastPrinted>
  <dcterms:created xsi:type="dcterms:W3CDTF">2009-03-11T11:38:40Z</dcterms:created>
  <dcterms:modified xsi:type="dcterms:W3CDTF">2020-09-22T08:53:50Z</dcterms:modified>
  <cp:category/>
  <cp:version/>
  <cp:contentType/>
  <cp:contentStatus/>
</cp:coreProperties>
</file>